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共有フォルダ\税務室\203　市税概要\R1作成用\1回目\HP用データ\エクセルデータ\"/>
    </mc:Choice>
  </mc:AlternateContent>
  <workbookProtection workbookAlgorithmName="SHA-512" workbookHashValue="tBO3ORv/jwv85hDFjGUadqIduE5b1Kuo5T4sPKsNZ2PySHpwBGWAj1Sl6gZ7pQeI5cG8dztMorypi0ZaQZcDVA==" workbookSaltValue="XqXxzNNTimdz/Or0Id+02A==" workbookSpinCount="100000" lockStructure="1"/>
  <bookViews>
    <workbookView xWindow="0" yWindow="0" windowWidth="20490" windowHeight="7635" tabRatio="856"/>
  </bookViews>
  <sheets>
    <sheet name="徴収率の推移" sheetId="4" r:id="rId1"/>
    <sheet name="収納種別実施状況" sheetId="1" r:id="rId2"/>
    <sheet name="口座・督促状・不納欠損額" sheetId="2" r:id="rId3"/>
    <sheet name="還付金・還付加算金" sheetId="3" r:id="rId4"/>
  </sheets>
  <externalReferences>
    <externalReference r:id="rId5"/>
  </externalReferences>
  <definedNames>
    <definedName name="_xlnm.Print_Area" localSheetId="1">収納種別実施状況!$A$1:$AF$31</definedName>
    <definedName name="_xlnm.Print_Area" localSheetId="0">徴収率の推移!$A$1:$M$45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9" i="1" l="1"/>
  <c r="Z29" i="1"/>
  <c r="AC24" i="1"/>
  <c r="Z24" i="1"/>
  <c r="AC19" i="1"/>
  <c r="Z19" i="1"/>
  <c r="AC9" i="1"/>
  <c r="Z9" i="1"/>
  <c r="AC8" i="1"/>
  <c r="Z8" i="1"/>
  <c r="AC7" i="1"/>
  <c r="AC5" i="1" s="1"/>
  <c r="Z7" i="1"/>
  <c r="AC6" i="1"/>
  <c r="Z6" i="1"/>
  <c r="Z5" i="1"/>
  <c r="Z10" i="1" l="1"/>
  <c r="Z31" i="1"/>
  <c r="AC31" i="1"/>
  <c r="X8" i="2"/>
  <c r="U17" i="2" l="1"/>
  <c r="U31" i="2"/>
  <c r="U12" i="2"/>
  <c r="U24" i="2" s="1"/>
  <c r="M12" i="2"/>
  <c r="M24" i="2" s="1"/>
  <c r="E12" i="2"/>
  <c r="E24" i="2" s="1"/>
  <c r="X9" i="3"/>
  <c r="U9" i="3"/>
  <c r="U8" i="2" l="1"/>
  <c r="K8" i="2" l="1"/>
  <c r="K7" i="2"/>
  <c r="K6" i="2"/>
  <c r="K5" i="2"/>
  <c r="AA7" i="2"/>
  <c r="AA6" i="2"/>
  <c r="AA5" i="2"/>
  <c r="H27" i="1" l="1"/>
  <c r="H26" i="1"/>
  <c r="H29" i="1" s="1"/>
  <c r="O27" i="1"/>
  <c r="O26" i="1"/>
  <c r="O29" i="1" s="1"/>
  <c r="V27" i="1"/>
  <c r="V26" i="1"/>
  <c r="V29" i="1" s="1"/>
  <c r="H22" i="1"/>
  <c r="H21" i="1"/>
  <c r="H24" i="1" s="1"/>
  <c r="O22" i="1"/>
  <c r="O21" i="1"/>
  <c r="O24" i="1" s="1"/>
  <c r="V22" i="1"/>
  <c r="V21" i="1"/>
  <c r="V24" i="1" s="1"/>
  <c r="H17" i="1"/>
  <c r="O17" i="1"/>
  <c r="V17" i="1"/>
  <c r="H16" i="1"/>
  <c r="H19" i="1" s="1"/>
  <c r="O16" i="1"/>
  <c r="V16" i="1"/>
  <c r="V19" i="1" l="1"/>
  <c r="O19" i="1"/>
  <c r="V31" i="1"/>
  <c r="V9" i="1"/>
  <c r="S9" i="1"/>
  <c r="E8" i="1" l="1"/>
  <c r="V8" i="1"/>
  <c r="S8" i="1"/>
  <c r="O8" i="1"/>
  <c r="L8" i="1"/>
  <c r="H8" i="1"/>
  <c r="V7" i="1"/>
  <c r="S7" i="1"/>
  <c r="O7" i="1"/>
  <c r="H7" i="1"/>
  <c r="E7" i="1"/>
  <c r="H6" i="1"/>
  <c r="E6" i="1"/>
  <c r="S5" i="1"/>
  <c r="L5" i="1"/>
  <c r="E5" i="1"/>
  <c r="O31" i="1" l="1"/>
  <c r="H31" i="1"/>
  <c r="H5" i="1"/>
  <c r="E10" i="1" l="1"/>
  <c r="H31" i="2"/>
  <c r="E31" i="2"/>
  <c r="E20" i="2"/>
  <c r="L17" i="1"/>
  <c r="L7" i="1" s="1"/>
  <c r="M20" i="2" l="1"/>
  <c r="L26" i="1"/>
  <c r="L21" i="1"/>
  <c r="L16" i="1"/>
  <c r="L6" i="1" s="1"/>
  <c r="L10" i="1" s="1"/>
  <c r="S26" i="1"/>
  <c r="S21" i="1"/>
  <c r="S16" i="1"/>
  <c r="S6" i="1" l="1"/>
  <c r="S10" i="1" s="1"/>
  <c r="V6" i="1"/>
  <c r="V5" i="1" s="1"/>
  <c r="O6" i="1"/>
  <c r="O5" i="1" s="1"/>
  <c r="K20" i="2"/>
  <c r="E29" i="1"/>
  <c r="L29" i="1"/>
  <c r="L24" i="1"/>
  <c r="E24" i="1"/>
  <c r="L19" i="1"/>
  <c r="E19" i="1"/>
  <c r="S29" i="1"/>
  <c r="S24" i="1"/>
  <c r="S19" i="1"/>
  <c r="E31" i="1" l="1"/>
  <c r="S31" i="1"/>
  <c r="L31" i="1"/>
  <c r="S20" i="2"/>
  <c r="P31" i="2"/>
  <c r="M31" i="2"/>
  <c r="X31" i="2"/>
  <c r="U20" i="2"/>
  <c r="AA19" i="2" l="1"/>
  <c r="AA16" i="2"/>
  <c r="AA14" i="2"/>
  <c r="AA17" i="2" s="1"/>
  <c r="AA15" i="2"/>
  <c r="AA8" i="2"/>
  <c r="AA20" i="2" l="1"/>
</calcChain>
</file>

<file path=xl/sharedStrings.xml><?xml version="1.0" encoding="utf-8"?>
<sst xmlns="http://schemas.openxmlformats.org/spreadsheetml/2006/main" count="176" uniqueCount="81">
  <si>
    <t>２　収納種別実施状況</t>
    <rPh sb="2" eb="4">
      <t>シュウノウ</t>
    </rPh>
    <rPh sb="4" eb="6">
      <t>シュベツ</t>
    </rPh>
    <rPh sb="6" eb="8">
      <t>ジッシ</t>
    </rPh>
    <rPh sb="8" eb="10">
      <t>ジョウキョウ</t>
    </rPh>
    <phoneticPr fontId="5"/>
  </si>
  <si>
    <t>　(１)取扱件数及び金額</t>
    <rPh sb="4" eb="6">
      <t>トリアツカ</t>
    </rPh>
    <rPh sb="6" eb="8">
      <t>ケンスウ</t>
    </rPh>
    <rPh sb="8" eb="9">
      <t>オヨ</t>
    </rPh>
    <rPh sb="10" eb="12">
      <t>キンガク</t>
    </rPh>
    <phoneticPr fontId="2"/>
  </si>
  <si>
    <t>金融機関窓口等</t>
    <rPh sb="0" eb="2">
      <t>キンユウ</t>
    </rPh>
    <rPh sb="2" eb="4">
      <t>キカン</t>
    </rPh>
    <rPh sb="4" eb="6">
      <t>マドグチ</t>
    </rPh>
    <rPh sb="6" eb="7">
      <t>ナド</t>
    </rPh>
    <phoneticPr fontId="2"/>
  </si>
  <si>
    <t>口座振替</t>
    <rPh sb="0" eb="2">
      <t>コウザ</t>
    </rPh>
    <rPh sb="2" eb="4">
      <t>フリカエ</t>
    </rPh>
    <phoneticPr fontId="2"/>
  </si>
  <si>
    <t>コンビニ</t>
    <phoneticPr fontId="2"/>
  </si>
  <si>
    <t>ペイジー</t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</si>
  <si>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</si>
  <si>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</si>
  <si>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（単位：件、円）</t>
    <rPh sb="1" eb="3">
      <t>タンイ</t>
    </rPh>
    <rPh sb="4" eb="5">
      <t>ケン</t>
    </rPh>
    <rPh sb="6" eb="7">
      <t>エン</t>
    </rPh>
    <phoneticPr fontId="2"/>
  </si>
  <si>
    <t>合計</t>
    <rPh sb="0" eb="2">
      <t>ゴウケイ</t>
    </rPh>
    <phoneticPr fontId="2"/>
  </si>
  <si>
    <t>年度</t>
    <rPh sb="0" eb="2">
      <t>ネンド</t>
    </rPh>
    <phoneticPr fontId="2"/>
  </si>
  <si>
    <t>種別</t>
    <rPh sb="0" eb="2">
      <t>シュベツ</t>
    </rPh>
    <phoneticPr fontId="2"/>
  </si>
  <si>
    <t>　(2)税目内訳件数及び金額</t>
    <rPh sb="4" eb="6">
      <t>ゼイモク</t>
    </rPh>
    <rPh sb="6" eb="8">
      <t>ウチワケ</t>
    </rPh>
    <rPh sb="8" eb="10">
      <t>ケンスウ</t>
    </rPh>
    <rPh sb="10" eb="11">
      <t>オヨ</t>
    </rPh>
    <rPh sb="12" eb="14">
      <t>キンガク</t>
    </rPh>
    <phoneticPr fontId="2"/>
  </si>
  <si>
    <t>計</t>
    <rPh sb="0" eb="1">
      <t>ケイ</t>
    </rPh>
    <phoneticPr fontId="2"/>
  </si>
  <si>
    <t>市府民税（普徴）</t>
    <rPh sb="0" eb="1">
      <t>シ</t>
    </rPh>
    <rPh sb="1" eb="2">
      <t>フ</t>
    </rPh>
    <rPh sb="2" eb="3">
      <t>ミン</t>
    </rPh>
    <rPh sb="3" eb="4">
      <t>ゼイ</t>
    </rPh>
    <rPh sb="5" eb="6">
      <t>フ</t>
    </rPh>
    <rPh sb="6" eb="7">
      <t>シルシ</t>
    </rPh>
    <phoneticPr fontId="2"/>
  </si>
  <si>
    <t>税目・種別</t>
    <rPh sb="0" eb="2">
      <t>ゼイモク</t>
    </rPh>
    <rPh sb="3" eb="5">
      <t>シュベツ</t>
    </rPh>
    <phoneticPr fontId="2"/>
  </si>
  <si>
    <t>軽自動車税</t>
    <rPh sb="0" eb="1">
      <t>ケイ</t>
    </rPh>
    <rPh sb="1" eb="4">
      <t>ジドウシャ</t>
    </rPh>
    <rPh sb="4" eb="5">
      <t>ゼイ</t>
    </rPh>
    <phoneticPr fontId="2"/>
  </si>
  <si>
    <t>区分</t>
    <rPh sb="0" eb="2">
      <t>クブン</t>
    </rPh>
    <phoneticPr fontId="2"/>
  </si>
  <si>
    <t>義務者数</t>
    <rPh sb="0" eb="3">
      <t>ギムシャ</t>
    </rPh>
    <rPh sb="3" eb="4">
      <t>スウ</t>
    </rPh>
    <phoneticPr fontId="2"/>
  </si>
  <si>
    <t>（単位：人、％）</t>
    <rPh sb="1" eb="3">
      <t>タンイ</t>
    </rPh>
    <rPh sb="4" eb="5">
      <t>ニン</t>
    </rPh>
    <phoneticPr fontId="2"/>
  </si>
  <si>
    <t>軽自動車税</t>
    <rPh sb="0" eb="4">
      <t>ケイジドウシャ</t>
    </rPh>
    <rPh sb="4" eb="5">
      <t>ゼイ</t>
    </rPh>
    <phoneticPr fontId="2"/>
  </si>
  <si>
    <t>固定資産税　　都市計画税</t>
    <rPh sb="0" eb="2">
      <t>コテイ</t>
    </rPh>
    <rPh sb="2" eb="5">
      <t>シサンゼイ</t>
    </rPh>
    <rPh sb="7" eb="9">
      <t>トシ</t>
    </rPh>
    <rPh sb="9" eb="11">
      <t>ケイカク</t>
    </rPh>
    <rPh sb="11" eb="12">
      <t>ゼイ</t>
    </rPh>
    <phoneticPr fontId="2"/>
  </si>
  <si>
    <t>３　口座振替利用者数の状況</t>
    <rPh sb="2" eb="4">
      <t>コウザ</t>
    </rPh>
    <rPh sb="4" eb="6">
      <t>フリカエ</t>
    </rPh>
    <rPh sb="6" eb="9">
      <t>リヨウシャ</t>
    </rPh>
    <rPh sb="9" eb="10">
      <t>スウ</t>
    </rPh>
    <rPh sb="11" eb="13">
      <t>ジョウキョウ</t>
    </rPh>
    <phoneticPr fontId="5"/>
  </si>
  <si>
    <t>利用者数</t>
    <rPh sb="0" eb="2">
      <t>リヨウ</t>
    </rPh>
    <rPh sb="2" eb="3">
      <t>シャ</t>
    </rPh>
    <rPh sb="3" eb="4">
      <t>スウ</t>
    </rPh>
    <phoneticPr fontId="2"/>
  </si>
  <si>
    <t>４　督促状発送状況</t>
    <rPh sb="2" eb="5">
      <t>トクソクジョウ</t>
    </rPh>
    <rPh sb="5" eb="7">
      <t>ハッソウ</t>
    </rPh>
    <rPh sb="7" eb="9">
      <t>ジョウキョウ</t>
    </rPh>
    <phoneticPr fontId="5"/>
  </si>
  <si>
    <t>個人市民税　　　（普通徴収）</t>
    <rPh sb="0" eb="2">
      <t>コジン</t>
    </rPh>
    <rPh sb="2" eb="5">
      <t>シミンゼイ</t>
    </rPh>
    <rPh sb="9" eb="11">
      <t>フツウ</t>
    </rPh>
    <rPh sb="11" eb="12">
      <t>シルシ</t>
    </rPh>
    <rPh sb="12" eb="13">
      <t>シュウ</t>
    </rPh>
    <phoneticPr fontId="2"/>
  </si>
  <si>
    <t>（単位：件、％）</t>
    <rPh sb="1" eb="3">
      <t>タンイ</t>
    </rPh>
    <rPh sb="4" eb="5">
      <t>ケン</t>
    </rPh>
    <phoneticPr fontId="2"/>
  </si>
  <si>
    <t>法人市民税</t>
    <rPh sb="0" eb="2">
      <t>ホウジン</t>
    </rPh>
    <rPh sb="2" eb="5">
      <t>シミンゼイ</t>
    </rPh>
    <phoneticPr fontId="2"/>
  </si>
  <si>
    <t>市民税計</t>
    <rPh sb="0" eb="3">
      <t>シミンゼイ</t>
    </rPh>
    <rPh sb="3" eb="4">
      <t>ケイ</t>
    </rPh>
    <phoneticPr fontId="2"/>
  </si>
  <si>
    <t>構成比</t>
    <rPh sb="0" eb="2">
      <t>コウセイ</t>
    </rPh>
    <rPh sb="2" eb="3">
      <t>ヒ</t>
    </rPh>
    <phoneticPr fontId="2"/>
  </si>
  <si>
    <t>個人市民税　　　　　　（普通徴収）</t>
    <rPh sb="0" eb="2">
      <t>コジン</t>
    </rPh>
    <rPh sb="2" eb="5">
      <t>シミンゼイ</t>
    </rPh>
    <rPh sb="12" eb="14">
      <t>フツウ</t>
    </rPh>
    <rPh sb="14" eb="16">
      <t>チョウシュウ</t>
    </rPh>
    <phoneticPr fontId="2"/>
  </si>
  <si>
    <t>個人市民税　　　　　　（特別徴収）</t>
    <rPh sb="0" eb="2">
      <t>コジン</t>
    </rPh>
    <rPh sb="2" eb="5">
      <t>シミンゼイ</t>
    </rPh>
    <rPh sb="12" eb="14">
      <t>トクベツ</t>
    </rPh>
    <rPh sb="14" eb="16">
      <t>チョウシュウ</t>
    </rPh>
    <phoneticPr fontId="2"/>
  </si>
  <si>
    <t>５　不納欠損額</t>
    <rPh sb="2" eb="4">
      <t>フノウ</t>
    </rPh>
    <rPh sb="4" eb="6">
      <t>ケッソン</t>
    </rPh>
    <rPh sb="6" eb="7">
      <t>ガク</t>
    </rPh>
    <phoneticPr fontId="5"/>
  </si>
  <si>
    <t>個人市民税</t>
    <rPh sb="0" eb="2">
      <t>コジン</t>
    </rPh>
    <rPh sb="2" eb="5">
      <t>シミンゼイ</t>
    </rPh>
    <phoneticPr fontId="2"/>
  </si>
  <si>
    <t>法人市民税</t>
    <rPh sb="0" eb="2">
      <t>ホウジン</t>
    </rPh>
    <rPh sb="2" eb="5">
      <t>シミンゼイ</t>
    </rPh>
    <phoneticPr fontId="2"/>
  </si>
  <si>
    <t>特別土地保有税</t>
    <rPh sb="0" eb="2">
      <t>トクベツ</t>
    </rPh>
    <rPh sb="2" eb="4">
      <t>トチ</t>
    </rPh>
    <rPh sb="4" eb="7">
      <t>ホユウゼイ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</si>
  <si>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</si>
  <si>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</si>
  <si>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６　歳出還付金の状況</t>
    <rPh sb="2" eb="4">
      <t>サイシュツ</t>
    </rPh>
    <rPh sb="4" eb="7">
      <t>カンプキン</t>
    </rPh>
    <rPh sb="8" eb="10">
      <t>ジョウキョウ</t>
    </rPh>
    <phoneticPr fontId="5"/>
  </si>
  <si>
    <t>件数</t>
    <rPh sb="0" eb="2">
      <t>ケンスウ</t>
    </rPh>
    <phoneticPr fontId="2"/>
  </si>
  <si>
    <t>金額</t>
    <rPh sb="0" eb="2">
      <t>キンガク</t>
    </rPh>
    <phoneticPr fontId="2"/>
  </si>
  <si>
    <t>法人市民税</t>
    <rPh sb="0" eb="2">
      <t>ホウジン</t>
    </rPh>
    <rPh sb="2" eb="5">
      <t>シミンゼイ</t>
    </rPh>
    <phoneticPr fontId="2"/>
  </si>
  <si>
    <t>個人市・府民税</t>
    <rPh sb="0" eb="2">
      <t>コジン</t>
    </rPh>
    <rPh sb="2" eb="3">
      <t>シ</t>
    </rPh>
    <rPh sb="4" eb="6">
      <t>フミン</t>
    </rPh>
    <rPh sb="6" eb="7">
      <t>ゼイ</t>
    </rPh>
    <phoneticPr fontId="2"/>
  </si>
  <si>
    <r>
      <t>Ⅷ</t>
    </r>
    <r>
      <rPr>
        <b/>
        <u/>
        <sz val="18"/>
        <rFont val="ＭＳ ゴシック"/>
        <family val="3"/>
        <charset val="128"/>
      </rPr>
      <t>　徴収</t>
    </r>
    <rPh sb="2" eb="4">
      <t>チョウシュウ</t>
    </rPh>
    <phoneticPr fontId="9"/>
  </si>
  <si>
    <t>１　徴収率の推移</t>
    <rPh sb="2" eb="4">
      <t>チョウシュウ</t>
    </rPh>
    <rPh sb="4" eb="5">
      <t>リツ</t>
    </rPh>
    <rPh sb="6" eb="8">
      <t>スイイ</t>
    </rPh>
    <phoneticPr fontId="5"/>
  </si>
  <si>
    <t>（単位：％）</t>
    <rPh sb="1" eb="3">
      <t>タンイ</t>
    </rPh>
    <phoneticPr fontId="9"/>
  </si>
  <si>
    <t>税目</t>
    <rPh sb="0" eb="2">
      <t>ゼイモク</t>
    </rPh>
    <phoneticPr fontId="9"/>
  </si>
  <si>
    <t>区分</t>
    <rPh sb="0" eb="2">
      <t>クブン</t>
    </rPh>
    <phoneticPr fontId="9"/>
  </si>
  <si>
    <t>１７年度</t>
    <rPh sb="2" eb="4">
      <t>ネンド</t>
    </rPh>
    <phoneticPr fontId="9"/>
  </si>
  <si>
    <t>１８年度</t>
    <rPh sb="2" eb="4">
      <t>ネンド</t>
    </rPh>
    <phoneticPr fontId="9"/>
  </si>
  <si>
    <t>１９年度</t>
    <rPh sb="2" eb="4">
      <t>ネンド</t>
    </rPh>
    <phoneticPr fontId="9"/>
  </si>
  <si>
    <t>２１年度</t>
    <rPh sb="2" eb="4">
      <t>ネンド</t>
    </rPh>
    <phoneticPr fontId="9"/>
  </si>
  <si>
    <t>２２年度</t>
    <rPh sb="2" eb="4">
      <t>ネンド</t>
    </rPh>
    <phoneticPr fontId="9"/>
  </si>
  <si>
    <t>２６年度</t>
    <rPh sb="2" eb="4">
      <t>ネンド</t>
    </rPh>
    <phoneticPr fontId="9"/>
  </si>
  <si>
    <t>２７年度</t>
    <rPh sb="2" eb="4">
      <t>ネンド</t>
    </rPh>
    <phoneticPr fontId="9"/>
  </si>
  <si>
    <t>２８年度</t>
    <rPh sb="2" eb="4">
      <t>ネンド</t>
    </rPh>
    <phoneticPr fontId="9"/>
  </si>
  <si>
    <t>２９年度</t>
    <rPh sb="2" eb="4">
      <t>ネンド</t>
    </rPh>
    <phoneticPr fontId="9"/>
  </si>
  <si>
    <t>個人市民税</t>
    <rPh sb="0" eb="2">
      <t>コジン</t>
    </rPh>
    <rPh sb="2" eb="4">
      <t>シミン</t>
    </rPh>
    <rPh sb="4" eb="5">
      <t>ゼイ</t>
    </rPh>
    <phoneticPr fontId="9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</si>
  <si>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9"/>
  </si>
  <si>
    <t>滞納繰越分</t>
    <rPh sb="0" eb="2">
      <t>タイノウ</t>
    </rPh>
    <rPh sb="2" eb="4">
      <t>クリコシ</t>
    </rPh>
    <rPh sb="4" eb="5">
      <t>ブン</t>
    </rPh>
    <phoneticPr fontId="9"/>
  </si>
  <si>
    <t>法人市民税</t>
    <rPh sb="0" eb="2">
      <t>ホウジン</t>
    </rPh>
    <rPh sb="2" eb="4">
      <t>シミン</t>
    </rPh>
    <rPh sb="4" eb="5">
      <t>ゼイ</t>
    </rPh>
    <phoneticPr fontId="9"/>
  </si>
  <si>
    <t>現年課税分</t>
    <rPh sb="0" eb="1">
      <t>ゲン</t>
    </rPh>
    <rPh sb="1" eb="2">
      <t>ネン</t>
    </rPh>
    <phoneticPr fontId="9"/>
  </si>
  <si>
    <t>固定資産税</t>
    <rPh sb="0" eb="2">
      <t>コテイ</t>
    </rPh>
    <rPh sb="2" eb="5">
      <t>シサンゼイ</t>
    </rPh>
    <phoneticPr fontId="9"/>
  </si>
  <si>
    <t>軽自動車税</t>
    <rPh sb="0" eb="4">
      <t>ケイジドウシャ</t>
    </rPh>
    <rPh sb="4" eb="5">
      <t>ゼイ</t>
    </rPh>
    <phoneticPr fontId="9"/>
  </si>
  <si>
    <t>市たばこ税</t>
    <rPh sb="0" eb="1">
      <t>シ</t>
    </rPh>
    <rPh sb="4" eb="5">
      <t>ゼイ</t>
    </rPh>
    <phoneticPr fontId="9"/>
  </si>
  <si>
    <t>―</t>
    <phoneticPr fontId="9"/>
  </si>
  <si>
    <t>入湯税</t>
    <rPh sb="0" eb="2">
      <t>ニュウトウ</t>
    </rPh>
    <rPh sb="2" eb="3">
      <t>ゼイ</t>
    </rPh>
    <phoneticPr fontId="9"/>
  </si>
  <si>
    <t>都市計画税</t>
    <rPh sb="0" eb="2">
      <t>トシ</t>
    </rPh>
    <rPh sb="2" eb="4">
      <t>ケイカク</t>
    </rPh>
    <rPh sb="4" eb="5">
      <t>ゼイ</t>
    </rPh>
    <phoneticPr fontId="9"/>
  </si>
  <si>
    <t>市税合計</t>
    <rPh sb="0" eb="2">
      <t>シゼイ</t>
    </rPh>
    <rPh sb="2" eb="4">
      <t>ゴウケイ</t>
    </rPh>
    <phoneticPr fontId="9"/>
  </si>
  <si>
    <t>合計</t>
    <rPh sb="0" eb="2">
      <t>ゴウケイ</t>
    </rPh>
    <phoneticPr fontId="9"/>
  </si>
  <si>
    <t>徴収率の推移</t>
    <rPh sb="0" eb="2">
      <t>チョウシュウ</t>
    </rPh>
    <rPh sb="2" eb="3">
      <t>リツ</t>
    </rPh>
    <rPh sb="4" eb="6">
      <t>スイイ</t>
    </rPh>
    <phoneticPr fontId="9"/>
  </si>
  <si>
    <t>-</t>
    <phoneticPr fontId="2"/>
  </si>
  <si>
    <t>※　対象税目は市府民税（普通徴収）・固定資産税・軽自動車税で、内訳は下記のとおりです。</t>
    <rPh sb="2" eb="4">
      <t>タイショウ</t>
    </rPh>
    <rPh sb="4" eb="6">
      <t>ゼイモク</t>
    </rPh>
    <rPh sb="7" eb="8">
      <t>シ</t>
    </rPh>
    <rPh sb="8" eb="10">
      <t>フミン</t>
    </rPh>
    <rPh sb="10" eb="11">
      <t>ゼイ</t>
    </rPh>
    <rPh sb="12" eb="14">
      <t>フツウ</t>
    </rPh>
    <rPh sb="14" eb="16">
      <t>チョウシュウ</t>
    </rPh>
    <rPh sb="18" eb="20">
      <t>コテイ</t>
    </rPh>
    <rPh sb="20" eb="23">
      <t>シサンゼイ</t>
    </rPh>
    <rPh sb="24" eb="28">
      <t>ケイジドウシャ</t>
    </rPh>
    <rPh sb="28" eb="29">
      <t>ゼイ</t>
    </rPh>
    <rPh sb="31" eb="33">
      <t>ウチワケ</t>
    </rPh>
    <rPh sb="34" eb="36">
      <t>カキ</t>
    </rPh>
    <phoneticPr fontId="2"/>
  </si>
  <si>
    <t>その他</t>
    <rPh sb="2" eb="3">
      <t>タ</t>
    </rPh>
    <phoneticPr fontId="2"/>
  </si>
  <si>
    <t xml:space="preserve"> 固定資産税・都市計画税 </t>
    <rPh sb="1" eb="3">
      <t>コテイ</t>
    </rPh>
    <rPh sb="3" eb="6">
      <t>シサンゼイ</t>
    </rPh>
    <rPh sb="7" eb="9">
      <t>トシ</t>
    </rPh>
    <rPh sb="9" eb="11">
      <t>ケイカク</t>
    </rPh>
    <rPh sb="11" eb="12">
      <t>ゼイ</t>
    </rPh>
    <phoneticPr fontId="2"/>
  </si>
  <si>
    <t>利用率</t>
    <rPh sb="0" eb="2">
      <t>リヨウ</t>
    </rPh>
    <rPh sb="2" eb="3">
      <t>リツ</t>
    </rPh>
    <phoneticPr fontId="2"/>
  </si>
  <si>
    <t>３０年度</t>
    <rPh sb="2" eb="4">
      <t>ネンド</t>
    </rPh>
    <phoneticPr fontId="9"/>
  </si>
  <si>
    <t>２８年度</t>
  </si>
  <si>
    <t>２９年度</t>
  </si>
  <si>
    <t>３０年度</t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</si>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</sst>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&quot;△ &quot;#,##0.0"/>
    <numFmt numFmtId="177" formatCode="#,##0.0;[Red]\-#,##0.0"/>
    <numFmt numFmtId="178" formatCode="0.0%"/>
    <numFmt numFmtId="179" formatCode="0.0000"/>
  </numFmts>
  <fonts count="18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b/>
      <u/>
      <sz val="18"/>
      <name val="ＭＳ 明朝"/>
      <family val="1"/>
      <charset val="128"/>
    </font>
    <font>
      <b/>
      <u/>
      <sz val="18"/>
      <name val="ＭＳ ゴシック"/>
      <family val="3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6" fillId="0" borderId="0"/>
    <xf numFmtId="9" fontId="1" fillId="0" borderId="0" applyFont="0" applyFill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4" fillId="0" borderId="0" xfId="2" applyFont="1" applyFill="1" applyAlignment="1"/>
    <xf numFmtId="0" fontId="10" fillId="0" borderId="9" xfId="3" applyFont="1" applyFill="1" applyBorder="1" applyAlignment="1">
      <alignment horizontal="center" vertical="center"/>
    </xf>
    <xf numFmtId="176" fontId="3" fillId="0" borderId="13" xfId="3" applyNumberFormat="1" applyFont="1" applyFill="1" applyBorder="1" applyAlignment="1">
      <alignment vertical="center"/>
    </xf>
    <xf numFmtId="176" fontId="3" fillId="0" borderId="42" xfId="3" applyNumberFormat="1" applyFont="1" applyFill="1" applyBorder="1" applyAlignment="1">
      <alignment vertical="center"/>
    </xf>
    <xf numFmtId="176" fontId="3" fillId="0" borderId="46" xfId="3" applyNumberFormat="1" applyFont="1" applyFill="1" applyBorder="1" applyAlignment="1">
      <alignment vertical="center"/>
    </xf>
    <xf numFmtId="176" fontId="3" fillId="0" borderId="51" xfId="3" applyNumberFormat="1" applyFont="1" applyFill="1" applyBorder="1" applyAlignment="1">
      <alignment vertical="center"/>
    </xf>
    <xf numFmtId="176" fontId="3" fillId="0" borderId="23" xfId="3" applyNumberFormat="1" applyFont="1" applyFill="1" applyBorder="1" applyAlignment="1">
      <alignment vertical="center"/>
    </xf>
    <xf numFmtId="0" fontId="3" fillId="0" borderId="2" xfId="2" applyFont="1" applyFill="1" applyBorder="1" applyAlignment="1">
      <alignment vertical="center"/>
    </xf>
    <xf numFmtId="38" fontId="15" fillId="0" borderId="56" xfId="1" applyFont="1" applyFill="1" applyBorder="1" applyAlignment="1">
      <alignment horizontal="right" vertical="center"/>
    </xf>
    <xf numFmtId="38" fontId="15" fillId="0" borderId="57" xfId="1" applyFont="1" applyFill="1" applyBorder="1" applyAlignment="1">
      <alignment horizontal="right" vertical="center"/>
    </xf>
    <xf numFmtId="38" fontId="15" fillId="0" borderId="58" xfId="1" applyFont="1" applyFill="1" applyBorder="1" applyAlignment="1">
      <alignment horizontal="right" vertical="center"/>
    </xf>
    <xf numFmtId="38" fontId="15" fillId="0" borderId="5" xfId="1" applyFont="1" applyFill="1" applyBorder="1" applyAlignment="1">
      <alignment horizontal="right" vertical="center"/>
    </xf>
    <xf numFmtId="38" fontId="15" fillId="0" borderId="1" xfId="1" applyFont="1" applyFill="1" applyBorder="1" applyAlignment="1">
      <alignment horizontal="right" vertical="center"/>
    </xf>
    <xf numFmtId="38" fontId="16" fillId="0" borderId="1" xfId="1" applyFont="1" applyFill="1" applyBorder="1" applyAlignment="1">
      <alignment horizontal="right" vertical="center"/>
    </xf>
    <xf numFmtId="38" fontId="15" fillId="0" borderId="54" xfId="1" applyFont="1" applyFill="1" applyBorder="1" applyAlignment="1">
      <alignment horizontal="right" vertical="center"/>
    </xf>
    <xf numFmtId="38" fontId="16" fillId="0" borderId="41" xfId="1" applyFont="1" applyFill="1" applyBorder="1" applyAlignment="1">
      <alignment horizontal="right" vertical="center"/>
    </xf>
    <xf numFmtId="38" fontId="15" fillId="0" borderId="6" xfId="1" applyFont="1" applyFill="1" applyBorder="1" applyAlignment="1">
      <alignment horizontal="right" vertical="center"/>
    </xf>
    <xf numFmtId="38" fontId="15" fillId="0" borderId="21" xfId="1" applyFont="1" applyFill="1" applyBorder="1" applyAlignment="1">
      <alignment horizontal="right" vertical="center"/>
    </xf>
    <xf numFmtId="38" fontId="15" fillId="0" borderId="1" xfId="1" applyFont="1" applyFill="1" applyBorder="1" applyAlignment="1">
      <alignment vertical="center"/>
    </xf>
    <xf numFmtId="38" fontId="16" fillId="0" borderId="38" xfId="1" applyFont="1" applyFill="1" applyBorder="1" applyAlignment="1">
      <alignment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7" xfId="1" applyFont="1" applyFill="1" applyBorder="1" applyAlignment="1">
      <alignment horizontal="right" vertical="center"/>
    </xf>
    <xf numFmtId="38" fontId="0" fillId="0" borderId="8" xfId="1" applyFont="1" applyFill="1" applyBorder="1" applyAlignment="1">
      <alignment horizontal="right" vertical="center"/>
    </xf>
    <xf numFmtId="38" fontId="0" fillId="0" borderId="9" xfId="1" applyFont="1" applyFill="1" applyBorder="1" applyAlignment="1">
      <alignment horizontal="right" vertical="center"/>
    </xf>
    <xf numFmtId="38" fontId="0" fillId="0" borderId="21" xfId="1" applyFont="1" applyFill="1" applyBorder="1" applyAlignment="1">
      <alignment horizontal="right" vertical="center"/>
    </xf>
    <xf numFmtId="38" fontId="0" fillId="0" borderId="10" xfId="1" applyFont="1" applyFill="1" applyBorder="1" applyAlignment="1">
      <alignment horizontal="right" vertical="center"/>
    </xf>
    <xf numFmtId="38" fontId="0" fillId="0" borderId="11" xfId="1" applyFont="1" applyFill="1" applyBorder="1" applyAlignment="1">
      <alignment horizontal="right" vertical="center"/>
    </xf>
    <xf numFmtId="38" fontId="0" fillId="0" borderId="12" xfId="1" applyFont="1" applyFill="1" applyBorder="1" applyAlignment="1">
      <alignment horizontal="right" vertical="center"/>
    </xf>
    <xf numFmtId="38" fontId="0" fillId="0" borderId="5" xfId="1" applyFont="1" applyFill="1" applyBorder="1" applyAlignment="1">
      <alignment horizontal="right" vertical="center"/>
    </xf>
    <xf numFmtId="38" fontId="0" fillId="0" borderId="24" xfId="1" applyFont="1" applyFill="1" applyBorder="1" applyAlignment="1">
      <alignment horizontal="right" vertical="center"/>
    </xf>
    <xf numFmtId="38" fontId="0" fillId="0" borderId="25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/>
    </xf>
    <xf numFmtId="38" fontId="15" fillId="0" borderId="24" xfId="1" applyFont="1" applyFill="1" applyBorder="1" applyAlignment="1">
      <alignment horizontal="right" vertical="center"/>
    </xf>
    <xf numFmtId="38" fontId="15" fillId="0" borderId="25" xfId="1" applyFont="1" applyFill="1" applyBorder="1" applyAlignment="1">
      <alignment horizontal="right" vertical="center"/>
    </xf>
    <xf numFmtId="38" fontId="15" fillId="0" borderId="26" xfId="1" applyFont="1" applyFill="1" applyBorder="1" applyAlignment="1">
      <alignment horizontal="right" vertical="center"/>
    </xf>
    <xf numFmtId="38" fontId="15" fillId="0" borderId="10" xfId="1" applyFont="1" applyFill="1" applyBorder="1" applyAlignment="1">
      <alignment horizontal="right" vertical="center"/>
    </xf>
    <xf numFmtId="38" fontId="15" fillId="0" borderId="11" xfId="1" applyFont="1" applyFill="1" applyBorder="1" applyAlignment="1">
      <alignment horizontal="right" vertical="center"/>
    </xf>
    <xf numFmtId="38" fontId="15" fillId="0" borderId="12" xfId="1" applyFont="1" applyFill="1" applyBorder="1" applyAlignment="1">
      <alignment horizontal="right" vertical="center"/>
    </xf>
    <xf numFmtId="38" fontId="15" fillId="0" borderId="6" xfId="1" applyFont="1" applyFill="1" applyBorder="1" applyAlignment="1">
      <alignment vertical="center"/>
    </xf>
    <xf numFmtId="38" fontId="0" fillId="0" borderId="6" xfId="1" applyFont="1" applyFill="1" applyBorder="1" applyAlignment="1">
      <alignment horizontal="right" vertical="center"/>
    </xf>
    <xf numFmtId="38" fontId="17" fillId="0" borderId="4" xfId="1" applyFont="1" applyFill="1" applyBorder="1" applyAlignment="1">
      <alignment horizontal="right" vertical="center"/>
    </xf>
    <xf numFmtId="38" fontId="17" fillId="0" borderId="2" xfId="1" applyFont="1" applyFill="1" applyBorder="1" applyAlignment="1">
      <alignment horizontal="right" vertical="center"/>
    </xf>
    <xf numFmtId="178" fontId="0" fillId="0" borderId="55" xfId="0" applyNumberFormat="1" applyFill="1" applyBorder="1" applyAlignment="1">
      <alignment horizontal="right" vertical="center"/>
    </xf>
    <xf numFmtId="178" fontId="0" fillId="0" borderId="9" xfId="0" applyNumberFormat="1" applyFill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/>
    </xf>
    <xf numFmtId="38" fontId="0" fillId="0" borderId="2" xfId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distributed" wrapText="1"/>
    </xf>
    <xf numFmtId="0" fontId="3" fillId="0" borderId="21" xfId="2" applyFont="1" applyFill="1" applyBorder="1" applyAlignment="1">
      <alignment horizontal="distributed" vertical="center"/>
    </xf>
    <xf numFmtId="177" fontId="17" fillId="0" borderId="5" xfId="1" applyNumberFormat="1" applyFont="1" applyFill="1" applyBorder="1" applyAlignment="1">
      <alignment horizontal="right" vertical="center"/>
    </xf>
    <xf numFmtId="0" fontId="3" fillId="0" borderId="5" xfId="2" applyFont="1" applyFill="1" applyBorder="1" applyAlignment="1">
      <alignment horizontal="distributed" vertical="center"/>
    </xf>
    <xf numFmtId="38" fontId="17" fillId="0" borderId="5" xfId="1" applyFont="1" applyFill="1" applyBorder="1" applyAlignment="1">
      <alignment horizontal="right" vertical="center"/>
    </xf>
    <xf numFmtId="177" fontId="17" fillId="0" borderId="1" xfId="1" applyNumberFormat="1" applyFont="1" applyFill="1" applyBorder="1" applyAlignment="1">
      <alignment horizontal="right" vertical="center"/>
    </xf>
    <xf numFmtId="38" fontId="17" fillId="0" borderId="21" xfId="1" applyFont="1" applyFill="1" applyBorder="1" applyAlignment="1">
      <alignment horizontal="right" vertical="center"/>
    </xf>
    <xf numFmtId="177" fontId="17" fillId="0" borderId="21" xfId="1" applyNumberFormat="1" applyFont="1" applyFill="1" applyBorder="1" applyAlignment="1">
      <alignment horizontal="right" vertical="center"/>
    </xf>
    <xf numFmtId="38" fontId="17" fillId="0" borderId="1" xfId="1" applyFont="1" applyFill="1" applyBorder="1" applyAlignment="1">
      <alignment horizontal="right" vertical="center"/>
    </xf>
    <xf numFmtId="0" fontId="3" fillId="0" borderId="5" xfId="2" applyFont="1" applyFill="1" applyBorder="1" applyAlignment="1">
      <alignment horizontal="distributed" wrapText="1"/>
    </xf>
    <xf numFmtId="0" fontId="3" fillId="0" borderId="20" xfId="2" applyFont="1" applyFill="1" applyBorder="1" applyAlignment="1">
      <alignment horizontal="distributed" vertical="center"/>
    </xf>
    <xf numFmtId="0" fontId="3" fillId="0" borderId="7" xfId="2" applyFont="1" applyFill="1" applyBorder="1" applyAlignment="1">
      <alignment horizontal="distributed" vertical="center" wrapText="1"/>
    </xf>
    <xf numFmtId="0" fontId="3" fillId="0" borderId="8" xfId="2" applyFont="1" applyFill="1" applyBorder="1" applyAlignment="1">
      <alignment horizontal="distributed" vertical="center" wrapText="1"/>
    </xf>
    <xf numFmtId="0" fontId="3" fillId="0" borderId="9" xfId="2" applyFont="1" applyFill="1" applyBorder="1" applyAlignment="1">
      <alignment horizontal="distributed" vertical="center" wrapText="1"/>
    </xf>
    <xf numFmtId="0" fontId="3" fillId="0" borderId="34" xfId="2" applyFont="1" applyFill="1" applyBorder="1" applyAlignment="1">
      <alignment horizontal="distributed" vertical="center" wrapText="1"/>
    </xf>
    <xf numFmtId="0" fontId="3" fillId="0" borderId="10" xfId="2" applyFont="1" applyFill="1" applyBorder="1" applyAlignment="1">
      <alignment horizontal="distributed" vertical="center" wrapText="1"/>
    </xf>
    <xf numFmtId="0" fontId="3" fillId="0" borderId="11" xfId="2" applyFont="1" applyFill="1" applyBorder="1" applyAlignment="1">
      <alignment horizontal="distributed" vertical="center" wrapText="1"/>
    </xf>
    <xf numFmtId="0" fontId="3" fillId="0" borderId="12" xfId="2" applyFont="1" applyFill="1" applyBorder="1" applyAlignment="1">
      <alignment horizontal="distributed" vertical="center" wrapText="1"/>
    </xf>
    <xf numFmtId="0" fontId="3" fillId="0" borderId="6" xfId="2" applyFont="1" applyFill="1" applyBorder="1" applyAlignment="1">
      <alignment horizontal="distributed" vertical="center"/>
    </xf>
    <xf numFmtId="0" fontId="3" fillId="0" borderId="1" xfId="2" applyFont="1" applyFill="1" applyBorder="1" applyAlignment="1">
      <alignment horizontal="distributed" vertical="center" wrapText="1"/>
    </xf>
    <xf numFmtId="0" fontId="3" fillId="0" borderId="5" xfId="2" applyFont="1" applyFill="1" applyBorder="1" applyAlignment="1">
      <alignment horizontal="distributed" vertical="center" wrapText="1"/>
    </xf>
    <xf numFmtId="0" fontId="7" fillId="0" borderId="0" xfId="3" applyFont="1" applyFill="1" applyAlignment="1"/>
    <xf numFmtId="0" fontId="8" fillId="0" borderId="0" xfId="3" applyFont="1" applyFill="1" applyAlignment="1"/>
    <xf numFmtId="0" fontId="10" fillId="0" borderId="0" xfId="3" applyFont="1" applyFill="1"/>
    <xf numFmtId="0" fontId="0" fillId="0" borderId="0" xfId="0" applyFill="1">
      <alignment vertical="center"/>
    </xf>
    <xf numFmtId="0" fontId="6" fillId="0" borderId="0" xfId="3" applyFill="1"/>
    <xf numFmtId="0" fontId="7" fillId="0" borderId="0" xfId="3" applyFont="1" applyFill="1" applyAlignment="1">
      <alignment horizontal="left" wrapText="1"/>
    </xf>
    <xf numFmtId="0" fontId="8" fillId="0" borderId="0" xfId="3" applyFont="1" applyFill="1" applyAlignment="1">
      <alignment horizontal="left"/>
    </xf>
    <xf numFmtId="0" fontId="11" fillId="0" borderId="0" xfId="3" applyFont="1" applyFill="1"/>
    <xf numFmtId="0" fontId="12" fillId="0" borderId="0" xfId="3" applyFont="1" applyFill="1"/>
    <xf numFmtId="0" fontId="13" fillId="0" borderId="0" xfId="2" applyFont="1" applyFill="1" applyAlignment="1"/>
    <xf numFmtId="0" fontId="14" fillId="0" borderId="0" xfId="3" applyFont="1" applyFill="1"/>
    <xf numFmtId="0" fontId="10" fillId="0" borderId="7" xfId="3" applyFont="1" applyFill="1" applyBorder="1" applyAlignment="1">
      <alignment horizontal="center" vertical="center"/>
    </xf>
    <xf numFmtId="0" fontId="10" fillId="0" borderId="35" xfId="3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/>
    </xf>
    <xf numFmtId="0" fontId="6" fillId="0" borderId="0" xfId="3" applyFill="1" applyAlignment="1">
      <alignment vertical="center"/>
    </xf>
    <xf numFmtId="0" fontId="10" fillId="0" borderId="36" xfId="3" applyFont="1" applyFill="1" applyBorder="1" applyAlignment="1">
      <alignment horizontal="left" vertical="center"/>
    </xf>
    <xf numFmtId="0" fontId="10" fillId="0" borderId="37" xfId="3" applyFont="1" applyFill="1" applyBorder="1" applyAlignment="1">
      <alignment horizontal="center" vertical="center"/>
    </xf>
    <xf numFmtId="176" fontId="3" fillId="0" borderId="38" xfId="3" applyNumberFormat="1" applyFont="1" applyFill="1" applyBorder="1" applyAlignment="1">
      <alignment vertical="center"/>
    </xf>
    <xf numFmtId="0" fontId="10" fillId="0" borderId="39" xfId="3" applyFont="1" applyFill="1" applyBorder="1" applyAlignment="1">
      <alignment horizontal="left" vertical="center"/>
    </xf>
    <xf numFmtId="0" fontId="10" fillId="0" borderId="40" xfId="3" applyFont="1" applyFill="1" applyBorder="1" applyAlignment="1">
      <alignment horizontal="center" vertical="center"/>
    </xf>
    <xf numFmtId="176" fontId="3" fillId="0" borderId="41" xfId="3" applyNumberFormat="1" applyFont="1" applyFill="1" applyBorder="1" applyAlignment="1">
      <alignment vertical="center"/>
    </xf>
    <xf numFmtId="0" fontId="10" fillId="0" borderId="43" xfId="3" applyFont="1" applyFill="1" applyBorder="1" applyAlignment="1">
      <alignment horizontal="left" vertical="center"/>
    </xf>
    <xf numFmtId="0" fontId="10" fillId="0" borderId="44" xfId="3" applyFont="1" applyFill="1" applyBorder="1" applyAlignment="1">
      <alignment horizontal="center" vertical="center"/>
    </xf>
    <xf numFmtId="176" fontId="3" fillId="0" borderId="45" xfId="3" applyNumberFormat="1" applyFont="1" applyFill="1" applyBorder="1" applyAlignment="1">
      <alignment vertical="center"/>
    </xf>
    <xf numFmtId="0" fontId="10" fillId="0" borderId="47" xfId="3" applyFont="1" applyFill="1" applyBorder="1" applyAlignment="1">
      <alignment horizontal="left" vertical="center"/>
    </xf>
    <xf numFmtId="176" fontId="3" fillId="0" borderId="41" xfId="3" applyNumberFormat="1" applyFont="1" applyFill="1" applyBorder="1" applyAlignment="1">
      <alignment horizontal="right" vertical="center"/>
    </xf>
    <xf numFmtId="0" fontId="10" fillId="0" borderId="48" xfId="3" applyFont="1" applyFill="1" applyBorder="1" applyAlignment="1">
      <alignment horizontal="left" vertical="center"/>
    </xf>
    <xf numFmtId="0" fontId="10" fillId="0" borderId="49" xfId="3" applyFont="1" applyFill="1" applyBorder="1" applyAlignment="1">
      <alignment horizontal="center" vertical="center"/>
    </xf>
    <xf numFmtId="176" fontId="3" fillId="0" borderId="50" xfId="3" applyNumberFormat="1" applyFont="1" applyFill="1" applyBorder="1" applyAlignment="1">
      <alignment vertical="center"/>
    </xf>
    <xf numFmtId="0" fontId="10" fillId="0" borderId="28" xfId="3" applyFont="1" applyFill="1" applyBorder="1" applyAlignment="1">
      <alignment horizontal="center" vertical="center"/>
    </xf>
    <xf numFmtId="176" fontId="3" fillId="0" borderId="6" xfId="3" applyNumberFormat="1" applyFont="1" applyFill="1" applyBorder="1" applyAlignment="1">
      <alignment vertical="center"/>
    </xf>
    <xf numFmtId="0" fontId="10" fillId="0" borderId="52" xfId="3" applyFont="1" applyFill="1" applyBorder="1" applyAlignment="1">
      <alignment horizontal="left" vertical="center"/>
    </xf>
    <xf numFmtId="0" fontId="10" fillId="0" borderId="53" xfId="3" applyFont="1" applyFill="1" applyBorder="1" applyAlignment="1">
      <alignment horizontal="center" vertical="center"/>
    </xf>
    <xf numFmtId="176" fontId="3" fillId="0" borderId="20" xfId="3" applyNumberFormat="1" applyFont="1" applyFill="1" applyBorder="1" applyAlignment="1">
      <alignment vertical="center"/>
    </xf>
    <xf numFmtId="0" fontId="3" fillId="0" borderId="0" xfId="3" applyFont="1" applyFill="1"/>
    <xf numFmtId="0" fontId="0" fillId="0" borderId="3" xfId="0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4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6" xfId="0" applyFill="1" applyBorder="1" applyAlignment="1">
      <alignment horizontal="distributed" vertical="center"/>
    </xf>
    <xf numFmtId="0" fontId="0" fillId="0" borderId="18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 textRotation="255"/>
    </xf>
    <xf numFmtId="0" fontId="0" fillId="0" borderId="5" xfId="0" applyFont="1" applyFill="1" applyBorder="1" applyAlignment="1">
      <alignment horizontal="distributed" vertical="center"/>
    </xf>
    <xf numFmtId="0" fontId="0" fillId="0" borderId="1" xfId="0" applyFill="1" applyBorder="1" applyAlignment="1">
      <alignment horizontal="center" vertical="center" textRotation="255"/>
    </xf>
    <xf numFmtId="0" fontId="15" fillId="0" borderId="1" xfId="0" applyFont="1" applyFill="1" applyBorder="1" applyAlignment="1">
      <alignment horizontal="distributed" vertical="center"/>
    </xf>
    <xf numFmtId="0" fontId="15" fillId="0" borderId="7" xfId="0" applyFont="1" applyFill="1" applyBorder="1" applyAlignment="1">
      <alignment horizontal="distributed" vertical="center"/>
    </xf>
    <xf numFmtId="0" fontId="15" fillId="0" borderId="8" xfId="0" applyFont="1" applyFill="1" applyBorder="1" applyAlignment="1">
      <alignment horizontal="distributed" vertical="center"/>
    </xf>
    <xf numFmtId="0" fontId="15" fillId="0" borderId="9" xfId="0" applyFont="1" applyFill="1" applyBorder="1" applyAlignment="1">
      <alignment horizontal="distributed" vertical="center"/>
    </xf>
    <xf numFmtId="0" fontId="15" fillId="0" borderId="4" xfId="0" applyFont="1" applyFill="1" applyBorder="1" applyAlignment="1">
      <alignment horizontal="distributed" vertical="center"/>
    </xf>
    <xf numFmtId="0" fontId="15" fillId="0" borderId="2" xfId="0" applyFont="1" applyFill="1" applyBorder="1" applyAlignment="1">
      <alignment horizontal="distributed" vertical="center"/>
    </xf>
    <xf numFmtId="0" fontId="15" fillId="0" borderId="13" xfId="0" applyFont="1" applyFill="1" applyBorder="1" applyAlignment="1">
      <alignment horizontal="distributed" vertical="center"/>
    </xf>
    <xf numFmtId="0" fontId="0" fillId="0" borderId="21" xfId="0" applyFill="1" applyBorder="1" applyAlignment="1">
      <alignment horizontal="center" vertical="center" textRotation="255"/>
    </xf>
    <xf numFmtId="0" fontId="15" fillId="0" borderId="21" xfId="0" applyFont="1" applyFill="1" applyBorder="1" applyAlignment="1">
      <alignment horizontal="distributed" vertical="center"/>
    </xf>
    <xf numFmtId="0" fontId="0" fillId="0" borderId="5" xfId="0" applyFill="1" applyBorder="1" applyAlignment="1">
      <alignment horizontal="center" vertical="center" textRotation="255" shrinkToFit="1"/>
    </xf>
    <xf numFmtId="0" fontId="0" fillId="0" borderId="1" xfId="0" applyFill="1" applyBorder="1" applyAlignment="1">
      <alignment horizontal="center" vertical="center" textRotation="255" shrinkToFit="1"/>
    </xf>
    <xf numFmtId="0" fontId="0" fillId="0" borderId="21" xfId="0" applyFill="1" applyBorder="1" applyAlignment="1">
      <alignment horizontal="center" vertical="center" textRotation="255" shrinkToFit="1"/>
    </xf>
    <xf numFmtId="0" fontId="15" fillId="0" borderId="54" xfId="0" applyFont="1" applyFill="1" applyBorder="1" applyAlignment="1">
      <alignment horizontal="distributed" vertical="center"/>
    </xf>
    <xf numFmtId="0" fontId="15" fillId="0" borderId="56" xfId="0" applyFont="1" applyFill="1" applyBorder="1" applyAlignment="1">
      <alignment horizontal="distributed" vertical="distributed"/>
    </xf>
    <xf numFmtId="0" fontId="15" fillId="0" borderId="57" xfId="0" applyFont="1" applyFill="1" applyBorder="1" applyAlignment="1">
      <alignment horizontal="distributed" vertical="distributed"/>
    </xf>
    <xf numFmtId="0" fontId="15" fillId="0" borderId="58" xfId="0" applyFont="1" applyFill="1" applyBorder="1" applyAlignment="1">
      <alignment horizontal="distributed" vertical="distributed"/>
    </xf>
    <xf numFmtId="0" fontId="0" fillId="0" borderId="5" xfId="0" applyFill="1" applyBorder="1" applyAlignment="1">
      <alignment horizontal="distributed" vertical="distributed"/>
    </xf>
    <xf numFmtId="0" fontId="0" fillId="0" borderId="0" xfId="0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177" fontId="0" fillId="0" borderId="5" xfId="1" applyNumberFormat="1" applyFont="1" applyFill="1" applyBorder="1" applyAlignment="1">
      <alignment horizontal="right" vertical="center"/>
    </xf>
    <xf numFmtId="177" fontId="0" fillId="0" borderId="1" xfId="1" applyNumberFormat="1" applyFont="1" applyFill="1" applyBorder="1" applyAlignment="1">
      <alignment horizontal="right" vertical="center"/>
    </xf>
    <xf numFmtId="177" fontId="0" fillId="0" borderId="21" xfId="1" applyNumberFormat="1" applyFont="1" applyFill="1" applyBorder="1" applyAlignment="1">
      <alignment horizontal="right" vertical="center"/>
    </xf>
    <xf numFmtId="38" fontId="0" fillId="0" borderId="2" xfId="1" applyFont="1" applyFill="1" applyBorder="1" applyAlignment="1">
      <alignment vertical="center"/>
    </xf>
    <xf numFmtId="38" fontId="0" fillId="0" borderId="0" xfId="1" applyFont="1" applyFill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4" xfId="0" applyFill="1" applyBorder="1" applyAlignment="1">
      <alignment horizontal="right" vertical="center" wrapText="1"/>
    </xf>
    <xf numFmtId="0" fontId="0" fillId="0" borderId="25" xfId="0" applyFill="1" applyBorder="1" applyAlignment="1">
      <alignment horizontal="right" vertical="center" wrapText="1"/>
    </xf>
    <xf numFmtId="0" fontId="0" fillId="0" borderId="26" xfId="0" applyFill="1" applyBorder="1" applyAlignment="1">
      <alignment horizontal="right" vertical="center" wrapText="1"/>
    </xf>
    <xf numFmtId="38" fontId="0" fillId="0" borderId="30" xfId="1" applyFont="1" applyFill="1" applyBorder="1" applyAlignment="1">
      <alignment horizontal="right" vertical="center"/>
    </xf>
    <xf numFmtId="38" fontId="0" fillId="0" borderId="17" xfId="1" applyFont="1" applyFill="1" applyBorder="1" applyAlignment="1">
      <alignment horizontal="right" vertical="center"/>
    </xf>
    <xf numFmtId="178" fontId="0" fillId="0" borderId="31" xfId="4" applyNumberFormat="1" applyFont="1" applyFill="1" applyBorder="1" applyAlignment="1">
      <alignment horizontal="right" vertical="center"/>
    </xf>
    <xf numFmtId="178" fontId="0" fillId="0" borderId="32" xfId="4" applyNumberFormat="1" applyFont="1" applyFill="1" applyBorder="1" applyAlignment="1">
      <alignment horizontal="right" vertical="center"/>
    </xf>
    <xf numFmtId="38" fontId="17" fillId="0" borderId="30" xfId="1" applyFont="1" applyFill="1" applyBorder="1" applyAlignment="1">
      <alignment horizontal="right" vertical="center"/>
    </xf>
    <xf numFmtId="38" fontId="17" fillId="0" borderId="17" xfId="1" applyFont="1" applyFill="1" applyBorder="1" applyAlignment="1">
      <alignment horizontal="right" vertical="center"/>
    </xf>
    <xf numFmtId="178" fontId="17" fillId="0" borderId="31" xfId="4" applyNumberFormat="1" applyFont="1" applyFill="1" applyBorder="1" applyAlignment="1">
      <alignment horizontal="right" vertical="center"/>
    </xf>
    <xf numFmtId="178" fontId="17" fillId="0" borderId="32" xfId="4" applyNumberFormat="1" applyFont="1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 wrapText="1"/>
    </xf>
    <xf numFmtId="0" fontId="0" fillId="0" borderId="8" xfId="0" applyFill="1" applyBorder="1" applyAlignment="1">
      <alignment horizontal="right" vertical="center" wrapText="1"/>
    </xf>
    <xf numFmtId="0" fontId="0" fillId="0" borderId="9" xfId="0" applyFill="1" applyBorder="1" applyAlignment="1">
      <alignment horizontal="right" vertical="center" wrapText="1"/>
    </xf>
    <xf numFmtId="178" fontId="17" fillId="0" borderId="55" xfId="0" applyNumberFormat="1" applyFont="1" applyFill="1" applyBorder="1" applyAlignment="1">
      <alignment horizontal="right" vertical="center"/>
    </xf>
    <xf numFmtId="178" fontId="17" fillId="0" borderId="9" xfId="0" applyNumberFormat="1" applyFont="1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0" fillId="0" borderId="9" xfId="0" applyFill="1" applyBorder="1" applyAlignment="1">
      <alignment horizontal="right" vertical="center"/>
    </xf>
    <xf numFmtId="0" fontId="0" fillId="0" borderId="7" xfId="0" applyFill="1" applyBorder="1" applyAlignment="1">
      <alignment horizontal="distributed" vertical="center"/>
    </xf>
    <xf numFmtId="0" fontId="0" fillId="0" borderId="8" xfId="0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178" fontId="0" fillId="0" borderId="27" xfId="0" applyNumberFormat="1" applyFill="1" applyBorder="1" applyAlignment="1">
      <alignment horizontal="right" vertical="center"/>
    </xf>
    <xf numFmtId="178" fontId="0" fillId="0" borderId="13" xfId="0" applyNumberFormat="1" applyFill="1" applyBorder="1" applyAlignment="1">
      <alignment horizontal="right" vertical="center"/>
    </xf>
    <xf numFmtId="178" fontId="17" fillId="0" borderId="27" xfId="0" applyNumberFormat="1" applyFont="1" applyFill="1" applyBorder="1" applyAlignment="1">
      <alignment horizontal="right" vertical="center"/>
    </xf>
    <xf numFmtId="178" fontId="17" fillId="0" borderId="13" xfId="0" applyNumberFormat="1" applyFont="1" applyFill="1" applyBorder="1" applyAlignment="1">
      <alignment horizontal="right" vertical="center"/>
    </xf>
    <xf numFmtId="179" fontId="0" fillId="0" borderId="0" xfId="0" applyNumberFormat="1" applyFill="1" applyAlignment="1">
      <alignment vertical="center"/>
    </xf>
    <xf numFmtId="178" fontId="0" fillId="0" borderId="33" xfId="0" applyNumberFormat="1" applyFill="1" applyBorder="1" applyAlignment="1">
      <alignment horizontal="right" vertical="center"/>
    </xf>
    <xf numFmtId="178" fontId="0" fillId="0" borderId="12" xfId="0" applyNumberFormat="1" applyFill="1" applyBorder="1" applyAlignment="1">
      <alignment horizontal="right" vertical="center"/>
    </xf>
    <xf numFmtId="38" fontId="17" fillId="0" borderId="10" xfId="1" applyFont="1" applyFill="1" applyBorder="1" applyAlignment="1">
      <alignment horizontal="right" vertical="center"/>
    </xf>
    <xf numFmtId="38" fontId="17" fillId="0" borderId="11" xfId="1" applyFont="1" applyFill="1" applyBorder="1" applyAlignment="1">
      <alignment horizontal="right" vertical="center"/>
    </xf>
    <xf numFmtId="178" fontId="17" fillId="0" borderId="33" xfId="0" applyNumberFormat="1" applyFont="1" applyFill="1" applyBorder="1" applyAlignment="1">
      <alignment horizontal="right" vertical="center"/>
    </xf>
    <xf numFmtId="178" fontId="17" fillId="0" borderId="12" xfId="0" applyNumberFormat="1" applyFont="1" applyFill="1" applyBorder="1" applyAlignment="1">
      <alignment horizontal="right" vertical="center"/>
    </xf>
    <xf numFmtId="38" fontId="0" fillId="0" borderId="22" xfId="1" applyFont="1" applyFill="1" applyBorder="1" applyAlignment="1">
      <alignment horizontal="right" vertical="center"/>
    </xf>
    <xf numFmtId="38" fontId="0" fillId="0" borderId="3" xfId="1" applyFont="1" applyFill="1" applyBorder="1" applyAlignment="1">
      <alignment horizontal="right" vertical="center"/>
    </xf>
    <xf numFmtId="178" fontId="0" fillId="0" borderId="29" xfId="0" applyNumberFormat="1" applyFill="1" applyBorder="1" applyAlignment="1">
      <alignment horizontal="right" vertical="center"/>
    </xf>
    <xf numFmtId="178" fontId="0" fillId="0" borderId="23" xfId="0" applyNumberFormat="1" applyFill="1" applyBorder="1" applyAlignment="1">
      <alignment horizontal="right" vertical="center"/>
    </xf>
    <xf numFmtId="38" fontId="17" fillId="0" borderId="22" xfId="1" applyFont="1" applyFill="1" applyBorder="1" applyAlignment="1">
      <alignment horizontal="right" vertical="center"/>
    </xf>
    <xf numFmtId="38" fontId="17" fillId="0" borderId="3" xfId="1" applyFont="1" applyFill="1" applyBorder="1" applyAlignment="1">
      <alignment horizontal="right" vertical="center"/>
    </xf>
    <xf numFmtId="178" fontId="17" fillId="0" borderId="29" xfId="0" applyNumberFormat="1" applyFont="1" applyFill="1" applyBorder="1" applyAlignment="1">
      <alignment horizontal="right" vertical="center"/>
    </xf>
    <xf numFmtId="178" fontId="17" fillId="0" borderId="23" xfId="0" applyNumberFormat="1" applyFont="1" applyFill="1" applyBorder="1" applyAlignment="1">
      <alignment horizontal="right" vertical="center"/>
    </xf>
    <xf numFmtId="38" fontId="0" fillId="0" borderId="0" xfId="0" applyNumberFormat="1" applyFill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38" fontId="0" fillId="0" borderId="34" xfId="1" applyFont="1" applyFill="1" applyBorder="1" applyAlignment="1">
      <alignment vertical="center"/>
    </xf>
    <xf numFmtId="38" fontId="0" fillId="0" borderId="30" xfId="1" applyFont="1" applyFill="1" applyBorder="1" applyAlignment="1">
      <alignment vertical="center"/>
    </xf>
    <xf numFmtId="38" fontId="0" fillId="0" borderId="17" xfId="1" applyFont="1" applyFill="1" applyBorder="1" applyAlignment="1">
      <alignment vertical="center"/>
    </xf>
    <xf numFmtId="38" fontId="0" fillId="0" borderId="32" xfId="1" applyFont="1" applyFill="1" applyBorder="1" applyAlignment="1">
      <alignment vertical="center"/>
    </xf>
    <xf numFmtId="38" fontId="0" fillId="0" borderId="34" xfId="1" applyFont="1" applyFill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vertical="center"/>
    </xf>
    <xf numFmtId="38" fontId="0" fillId="0" borderId="7" xfId="1" applyFont="1" applyFill="1" applyBorder="1" applyAlignment="1">
      <alignment vertical="center"/>
    </xf>
    <xf numFmtId="38" fontId="0" fillId="0" borderId="8" xfId="1" applyFont="1" applyFill="1" applyBorder="1" applyAlignment="1">
      <alignment vertical="center"/>
    </xf>
    <xf numFmtId="38" fontId="0" fillId="0" borderId="9" xfId="1" applyFont="1" applyFill="1" applyBorder="1" applyAlignment="1">
      <alignment vertical="center"/>
    </xf>
    <xf numFmtId="38" fontId="0" fillId="0" borderId="6" xfId="1" applyFont="1" applyFill="1" applyBorder="1" applyAlignment="1">
      <alignment vertical="center"/>
    </xf>
    <xf numFmtId="38" fontId="0" fillId="0" borderId="4" xfId="1" applyFont="1" applyFill="1" applyBorder="1" applyAlignment="1">
      <alignment vertical="center"/>
    </xf>
    <xf numFmtId="38" fontId="0" fillId="0" borderId="2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13" xfId="1" applyFont="1" applyFill="1" applyBorder="1" applyAlignment="1">
      <alignment horizontal="right" vertical="center"/>
    </xf>
    <xf numFmtId="38" fontId="0" fillId="0" borderId="21" xfId="1" applyFont="1" applyFill="1" applyBorder="1" applyAlignment="1">
      <alignment vertical="center"/>
    </xf>
    <xf numFmtId="38" fontId="0" fillId="0" borderId="10" xfId="1" applyFont="1" applyFill="1" applyBorder="1" applyAlignment="1">
      <alignment vertical="center"/>
    </xf>
    <xf numFmtId="38" fontId="0" fillId="0" borderId="11" xfId="1" applyFont="1" applyFill="1" applyBorder="1" applyAlignment="1">
      <alignment vertical="center"/>
    </xf>
    <xf numFmtId="38" fontId="0" fillId="0" borderId="12" xfId="1" applyFont="1" applyFill="1" applyBorder="1" applyAlignment="1">
      <alignment vertical="center"/>
    </xf>
    <xf numFmtId="38" fontId="0" fillId="0" borderId="21" xfId="1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horizontal="center" vertical="center"/>
    </xf>
    <xf numFmtId="38" fontId="0" fillId="0" borderId="11" xfId="1" applyFont="1" applyFill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38" fontId="0" fillId="0" borderId="24" xfId="1" applyFont="1" applyFill="1" applyBorder="1" applyAlignment="1">
      <alignment vertical="center"/>
    </xf>
    <xf numFmtId="38" fontId="0" fillId="0" borderId="25" xfId="1" applyFont="1" applyFill="1" applyBorder="1" applyAlignment="1">
      <alignment vertical="center"/>
    </xf>
    <xf numFmtId="38" fontId="0" fillId="0" borderId="26" xfId="1" applyFont="1" applyFill="1" applyBorder="1" applyAlignment="1">
      <alignment vertical="center"/>
    </xf>
    <xf numFmtId="38" fontId="17" fillId="0" borderId="24" xfId="1" applyFont="1" applyFill="1" applyBorder="1" applyAlignment="1">
      <alignment horizontal="right" vertical="center"/>
    </xf>
    <xf numFmtId="38" fontId="17" fillId="0" borderId="25" xfId="1" applyFont="1" applyFill="1" applyBorder="1" applyAlignment="1">
      <alignment horizontal="right" vertical="center"/>
    </xf>
    <xf numFmtId="38" fontId="17" fillId="0" borderId="26" xfId="1" applyFont="1" applyFill="1" applyBorder="1" applyAlignment="1">
      <alignment horizontal="right" vertical="center"/>
    </xf>
    <xf numFmtId="38" fontId="17" fillId="0" borderId="7" xfId="1" applyFont="1" applyFill="1" applyBorder="1" applyAlignment="1">
      <alignment horizontal="right" vertical="center"/>
    </xf>
    <xf numFmtId="38" fontId="17" fillId="0" borderId="8" xfId="1" applyFont="1" applyFill="1" applyBorder="1" applyAlignment="1">
      <alignment horizontal="right" vertical="center"/>
    </xf>
    <xf numFmtId="38" fontId="17" fillId="0" borderId="9" xfId="1" applyFont="1" applyFill="1" applyBorder="1" applyAlignment="1">
      <alignment horizontal="right" vertical="center"/>
    </xf>
    <xf numFmtId="38" fontId="17" fillId="0" borderId="12" xfId="1" applyFont="1" applyFill="1" applyBorder="1" applyAlignment="1">
      <alignment horizontal="right" vertical="center"/>
    </xf>
  </cellXfs>
  <cellStyles count="5">
    <cellStyle name="パーセント" xfId="4" builtinId="5"/>
    <cellStyle name="桁区切り" xfId="1" builtinId="6"/>
    <cellStyle name="標準" xfId="0" builtinId="0"/>
    <cellStyle name="標準_56　11市税調定収入額の年度別比較ー図１徴収率の推移" xfId="3"/>
    <cellStyle name="標準_58償還金還付状況・前納報奨金交付額の年度別比較" xfId="2"/>
  </cellStyles>
  <dxfs count="0"/>
  <tableStyles count="0" defaultTableStyle="TableStyleMedium2" defaultPivotStyle="PivotStyleLight16"/>
  <colors>
    <mruColors>
      <color rgb="FFFFF2CD"/>
      <color rgb="FFFFF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706371677708067E-2"/>
          <c:y val="0.1017814233992908"/>
          <c:w val="0.90759222165103792"/>
          <c:h val="0.781172424589556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[1]P25データ!$B$23</c:f>
              <c:strCache>
                <c:ptCount val="1"/>
                <c:pt idx="0">
                  <c:v>現年課税分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tx>
                <c:rich>
                  <a:bodyPr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1C2F9C46-6ACB-431A-8E9B-396115CE4974}" type="VALUE">
                      <a:rPr lang="en-US" altLang="ja-JP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r>
                      <a:rPr lang="en-US" altLang="ja-JP"/>
                      <a:t>.1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B4F-4B6A-A39B-9546D6509942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ja-JP"/>
                      <a:t>98.2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B4F-4B6A-A39B-9546D6509942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/>
                      <a:t>98.5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B4F-4B6A-A39B-9546D6509942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ja-JP"/>
                      <a:t>98.6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B4F-4B6A-A39B-9546D6509942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ja-JP"/>
                      <a:t>98.8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B4F-4B6A-A39B-9546D650994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徴収率の推移!$H$5:$L$5</c:f>
              <c:strCache>
                <c:ptCount val="5"/>
                <c:pt idx="0">
                  <c:v>２６年度</c:v>
                </c:pt>
                <c:pt idx="1">
                  <c:v>２７年度</c:v>
                </c:pt>
                <c:pt idx="2">
                  <c:v>２８年度</c:v>
                </c:pt>
                <c:pt idx="3">
                  <c:v>２９年度</c:v>
                </c:pt>
                <c:pt idx="4">
                  <c:v>３０年度</c:v>
                </c:pt>
              </c:strCache>
            </c:strRef>
          </c:cat>
          <c:val>
            <c:numRef>
              <c:f>[1]P25データ!$G$23:$K$23</c:f>
              <c:numCache>
                <c:formatCode>General</c:formatCode>
                <c:ptCount val="5"/>
                <c:pt idx="0">
                  <c:v>98</c:v>
                </c:pt>
                <c:pt idx="1">
                  <c:v>98.1</c:v>
                </c:pt>
                <c:pt idx="2">
                  <c:v>98.2</c:v>
                </c:pt>
                <c:pt idx="3">
                  <c:v>98.5</c:v>
                </c:pt>
                <c:pt idx="4">
                  <c:v>98.6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CF-4CCC-A420-CB7182A99C12}"/>
            </c:ext>
          </c:extLst>
        </c:ser>
        <c:ser>
          <c:idx val="1"/>
          <c:order val="1"/>
          <c:tx>
            <c:strRef>
              <c:f>[1]P25データ!$B$24</c:f>
              <c:strCache>
                <c:ptCount val="1"/>
                <c:pt idx="0">
                  <c:v>滞納繰越分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/>
                      <a:t>24.7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8CF-4CCC-A420-CB7182A99C12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/>
                      <a:t>26.8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8CF-4CCC-A420-CB7182A99C12}"/>
                </c:ext>
              </c:extLst>
            </c:dLbl>
            <c:dLbl>
              <c:idx val="2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/>
                      <a:t>25.2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B4F-4B6A-A39B-9546D6509942}"/>
                </c:ext>
              </c:extLst>
            </c:dLbl>
            <c:dLbl>
              <c:idx val="3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/>
                      <a:t>36.4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B4F-4B6A-A39B-9546D6509942}"/>
                </c:ext>
              </c:extLst>
            </c:dLbl>
            <c:dLbl>
              <c:idx val="4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/>
                      <a:t>35.0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B4F-4B6A-A39B-9546D650994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徴収率の推移!$H$5:$L$5</c:f>
              <c:strCache>
                <c:ptCount val="5"/>
                <c:pt idx="0">
                  <c:v>２６年度</c:v>
                </c:pt>
                <c:pt idx="1">
                  <c:v>２７年度</c:v>
                </c:pt>
                <c:pt idx="2">
                  <c:v>２８年度</c:v>
                </c:pt>
                <c:pt idx="3">
                  <c:v>２９年度</c:v>
                </c:pt>
                <c:pt idx="4">
                  <c:v>３０年度</c:v>
                </c:pt>
              </c:strCache>
            </c:strRef>
          </c:cat>
          <c:val>
            <c:numRef>
              <c:f>[1]P25データ!$G$24:$K$24</c:f>
              <c:numCache>
                <c:formatCode>General</c:formatCode>
                <c:ptCount val="5"/>
                <c:pt idx="0">
                  <c:v>20.8</c:v>
                </c:pt>
                <c:pt idx="1">
                  <c:v>24.7</c:v>
                </c:pt>
                <c:pt idx="2">
                  <c:v>26.8</c:v>
                </c:pt>
                <c:pt idx="3">
                  <c:v>25.2</c:v>
                </c:pt>
                <c:pt idx="4">
                  <c:v>36.4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CF-4CCC-A420-CB7182A99C12}"/>
            </c:ext>
          </c:extLst>
        </c:ser>
        <c:ser>
          <c:idx val="2"/>
          <c:order val="2"/>
          <c:tx>
            <c:strRef>
              <c:f>[1]P25データ!$B$25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1216797900260902E-4"/>
                  <c:y val="1.89069640406624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91.9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8CF-4CCC-A420-CB7182A99C12}"/>
                </c:ext>
              </c:extLst>
            </c:dLbl>
            <c:dLbl>
              <c:idx val="1"/>
              <c:layout>
                <c:manualLayout>
                  <c:x val="1.7920000000000006E-3"/>
                  <c:y val="1.812515821309138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92.9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8CF-4CCC-A420-CB7182A99C12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/>
                      <a:t>93.6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B4F-4B6A-A39B-9546D6509942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ja-JP"/>
                      <a:t>96.0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B4F-4B6A-A39B-9546D6509942}"/>
                </c:ext>
              </c:extLst>
            </c:dLbl>
            <c:dLbl>
              <c:idx val="4"/>
              <c:layout>
                <c:manualLayout>
                  <c:x val="2.4198427102238356E-3"/>
                  <c:y val="1.65837479270315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98.8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04-4CC2-94AF-FA9523F3FD6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徴収率の推移!$H$5:$L$5</c:f>
              <c:strCache>
                <c:ptCount val="5"/>
                <c:pt idx="0">
                  <c:v>２６年度</c:v>
                </c:pt>
                <c:pt idx="1">
                  <c:v>２７年度</c:v>
                </c:pt>
                <c:pt idx="2">
                  <c:v>２８年度</c:v>
                </c:pt>
                <c:pt idx="3">
                  <c:v>２９年度</c:v>
                </c:pt>
                <c:pt idx="4">
                  <c:v>３０年度</c:v>
                </c:pt>
              </c:strCache>
            </c:strRef>
          </c:cat>
          <c:val>
            <c:numRef>
              <c:f>[1]P25データ!$G$25:$K$25</c:f>
              <c:numCache>
                <c:formatCode>General</c:formatCode>
                <c:ptCount val="5"/>
                <c:pt idx="0">
                  <c:v>90.9</c:v>
                </c:pt>
                <c:pt idx="1">
                  <c:v>91.9</c:v>
                </c:pt>
                <c:pt idx="2">
                  <c:v>92.9</c:v>
                </c:pt>
                <c:pt idx="3">
                  <c:v>93.6</c:v>
                </c:pt>
                <c:pt idx="4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CF-4CCC-A420-CB7182A99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619432"/>
        <c:axId val="182905216"/>
      </c:barChart>
      <c:dateAx>
        <c:axId val="119619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905216"/>
        <c:crosses val="autoZero"/>
        <c:auto val="0"/>
        <c:lblOffset val="100"/>
        <c:baseTimeUnit val="days"/>
        <c:majorUnit val="1"/>
        <c:minorUnit val="1"/>
      </c:dateAx>
      <c:valAx>
        <c:axId val="182905216"/>
        <c:scaling>
          <c:orientation val="minMax"/>
          <c:max val="100"/>
        </c:scaling>
        <c:delete val="0"/>
        <c:axPos val="l"/>
        <c:title>
          <c:tx>
            <c:rich>
              <a:bodyPr rot="-12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5.2800386253088222E-2"/>
              <c:y val="1.77665478382366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one"/>
        <c:spPr>
          <a:ln w="9525">
            <a:noFill/>
          </a:ln>
        </c:spPr>
        <c:crossAx val="119619432"/>
        <c:crosses val="autoZero"/>
        <c:crossBetween val="between"/>
        <c:majorUnit val="1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3827768104329425"/>
          <c:y val="2.5444953709144566E-3"/>
          <c:w val="0.56403942657852701"/>
          <c:h val="5.59799428056567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809625</xdr:colOff>
      <xdr:row>22</xdr:row>
      <xdr:rowOff>85725</xdr:rowOff>
    </xdr:from>
    <xdr:to>
      <xdr:col>11</xdr:col>
      <xdr:colOff>390525</xdr:colOff>
      <xdr:row>44</xdr:row>
      <xdr:rowOff>142875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4</xdr:col>
      <xdr:colOff>9525</xdr:colOff>
      <xdr:row>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9525" y="400050"/>
          <a:ext cx="1295400" cy="619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12</xdr:row>
      <xdr:rowOff>9525</xdr:rowOff>
    </xdr:from>
    <xdr:to>
      <xdr:col>4</xdr:col>
      <xdr:colOff>9525</xdr:colOff>
      <xdr:row>14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9525" y="400050"/>
          <a:ext cx="1295400" cy="619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4</xdr:col>
      <xdr:colOff>9525</xdr:colOff>
      <xdr:row>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9525" y="3086100"/>
          <a:ext cx="1562100" cy="6762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11</xdr:row>
      <xdr:rowOff>9525</xdr:rowOff>
    </xdr:from>
    <xdr:to>
      <xdr:col>4</xdr:col>
      <xdr:colOff>9525</xdr:colOff>
      <xdr:row>13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9525" y="228600"/>
          <a:ext cx="1257300" cy="561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23</xdr:row>
      <xdr:rowOff>9525</xdr:rowOff>
    </xdr:from>
    <xdr:to>
      <xdr:col>4</xdr:col>
      <xdr:colOff>9525</xdr:colOff>
      <xdr:row>25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9525" y="228600"/>
          <a:ext cx="1257300" cy="561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4</xdr:col>
      <xdr:colOff>9525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9525" y="228600"/>
          <a:ext cx="1257300" cy="561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&#12501;&#12457;&#12523;&#12480;/&#31246;&#21209;&#23460;/203&#12288;&#24066;&#31246;&#27010;&#35201;/H30&#20316;&#25104;&#29992;/02&#12288;&#65320;30&#24180;&#24230;&#12288;&#20316;&#25104;&#29992;&#65306;&#24066;&#31246;&#27010;&#35201;&#12487;&#12540;&#12479;&#65288;&#20840;&#37096;&#65289;/&#9321;&#8551;&#12288;&#24500;&#21454;(H2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5徴収率の推移"/>
      <sheetName val="P26償還金還付状況、前納報奨金等"/>
      <sheetName val="P25データ"/>
    </sheetNames>
    <sheetDataSet>
      <sheetData sheetId="0"/>
      <sheetData sheetId="1"/>
      <sheetData sheetId="2">
        <row r="22">
          <cell r="G22" t="str">
            <v>２５年度</v>
          </cell>
        </row>
        <row r="23">
          <cell r="B23" t="str">
            <v>現年課税分</v>
          </cell>
          <cell r="G23">
            <v>98</v>
          </cell>
          <cell r="H23">
            <v>98.1</v>
          </cell>
          <cell r="I23">
            <v>98.2</v>
          </cell>
          <cell r="J23">
            <v>98.5</v>
          </cell>
          <cell r="K23">
            <v>98.6</v>
          </cell>
        </row>
        <row r="24">
          <cell r="B24" t="str">
            <v>滞納繰越分</v>
          </cell>
          <cell r="G24">
            <v>20.8</v>
          </cell>
          <cell r="H24">
            <v>24.7</v>
          </cell>
          <cell r="I24">
            <v>26.8</v>
          </cell>
          <cell r="J24">
            <v>25.2</v>
          </cell>
          <cell r="K24">
            <v>36.4</v>
          </cell>
        </row>
        <row r="25">
          <cell r="B25" t="str">
            <v>合計</v>
          </cell>
          <cell r="G25">
            <v>90.9</v>
          </cell>
          <cell r="H25">
            <v>91.9</v>
          </cell>
          <cell r="I25">
            <v>92.9</v>
          </cell>
          <cell r="J25">
            <v>93.6</v>
          </cell>
          <cell r="K25">
            <v>96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7"/>
  <sheetViews>
    <sheetView tabSelected="1" zoomScaleNormal="100" workbookViewId="0"/>
  </sheetViews>
  <sheetFormatPr defaultColWidth="8" defaultRowHeight="13.5"/>
  <cols>
    <col min="1" max="1" width="14.25" style="72" customWidth="1"/>
    <col min="2" max="2" width="12.125" style="72" customWidth="1"/>
    <col min="3" max="7" width="10.625" style="72" hidden="1" customWidth="1"/>
    <col min="8" max="12" width="12" style="72" customWidth="1"/>
    <col min="13" max="13" width="0.875" style="71" customWidth="1"/>
    <col min="14" max="39" width="8" style="71"/>
    <col min="40" max="256" width="8" style="72"/>
    <col min="257" max="257" width="14.25" style="72" customWidth="1"/>
    <col min="258" max="258" width="11.75" style="72" customWidth="1"/>
    <col min="259" max="263" width="0" style="72" hidden="1" customWidth="1"/>
    <col min="264" max="266" width="10.625" style="72" customWidth="1"/>
    <col min="267" max="268" width="10.25" style="72" bestFit="1" customWidth="1"/>
    <col min="269" max="512" width="8" style="72"/>
    <col min="513" max="513" width="14.25" style="72" customWidth="1"/>
    <col min="514" max="514" width="11.75" style="72" customWidth="1"/>
    <col min="515" max="519" width="0" style="72" hidden="1" customWidth="1"/>
    <col min="520" max="522" width="10.625" style="72" customWidth="1"/>
    <col min="523" max="524" width="10.25" style="72" bestFit="1" customWidth="1"/>
    <col min="525" max="768" width="8" style="72"/>
    <col min="769" max="769" width="14.25" style="72" customWidth="1"/>
    <col min="770" max="770" width="11.75" style="72" customWidth="1"/>
    <col min="771" max="775" width="0" style="72" hidden="1" customWidth="1"/>
    <col min="776" max="778" width="10.625" style="72" customWidth="1"/>
    <col min="779" max="780" width="10.25" style="72" bestFit="1" customWidth="1"/>
    <col min="781" max="1024" width="8" style="72"/>
    <col min="1025" max="1025" width="14.25" style="72" customWidth="1"/>
    <col min="1026" max="1026" width="11.75" style="72" customWidth="1"/>
    <col min="1027" max="1031" width="0" style="72" hidden="1" customWidth="1"/>
    <col min="1032" max="1034" width="10.625" style="72" customWidth="1"/>
    <col min="1035" max="1036" width="10.25" style="72" bestFit="1" customWidth="1"/>
    <col min="1037" max="1280" width="8" style="72"/>
    <col min="1281" max="1281" width="14.25" style="72" customWidth="1"/>
    <col min="1282" max="1282" width="11.75" style="72" customWidth="1"/>
    <col min="1283" max="1287" width="0" style="72" hidden="1" customWidth="1"/>
    <col min="1288" max="1290" width="10.625" style="72" customWidth="1"/>
    <col min="1291" max="1292" width="10.25" style="72" bestFit="1" customWidth="1"/>
    <col min="1293" max="1536" width="8" style="72"/>
    <col min="1537" max="1537" width="14.25" style="72" customWidth="1"/>
    <col min="1538" max="1538" width="11.75" style="72" customWidth="1"/>
    <col min="1539" max="1543" width="0" style="72" hidden="1" customWidth="1"/>
    <col min="1544" max="1546" width="10.625" style="72" customWidth="1"/>
    <col min="1547" max="1548" width="10.25" style="72" bestFit="1" customWidth="1"/>
    <col min="1549" max="1792" width="8" style="72"/>
    <col min="1793" max="1793" width="14.25" style="72" customWidth="1"/>
    <col min="1794" max="1794" width="11.75" style="72" customWidth="1"/>
    <col min="1795" max="1799" width="0" style="72" hidden="1" customWidth="1"/>
    <col min="1800" max="1802" width="10.625" style="72" customWidth="1"/>
    <col min="1803" max="1804" width="10.25" style="72" bestFit="1" customWidth="1"/>
    <col min="1805" max="2048" width="8" style="72"/>
    <col min="2049" max="2049" width="14.25" style="72" customWidth="1"/>
    <col min="2050" max="2050" width="11.75" style="72" customWidth="1"/>
    <col min="2051" max="2055" width="0" style="72" hidden="1" customWidth="1"/>
    <col min="2056" max="2058" width="10.625" style="72" customWidth="1"/>
    <col min="2059" max="2060" width="10.25" style="72" bestFit="1" customWidth="1"/>
    <col min="2061" max="2304" width="8" style="72"/>
    <col min="2305" max="2305" width="14.25" style="72" customWidth="1"/>
    <col min="2306" max="2306" width="11.75" style="72" customWidth="1"/>
    <col min="2307" max="2311" width="0" style="72" hidden="1" customWidth="1"/>
    <col min="2312" max="2314" width="10.625" style="72" customWidth="1"/>
    <col min="2315" max="2316" width="10.25" style="72" bestFit="1" customWidth="1"/>
    <col min="2317" max="2560" width="8" style="72"/>
    <col min="2561" max="2561" width="14.25" style="72" customWidth="1"/>
    <col min="2562" max="2562" width="11.75" style="72" customWidth="1"/>
    <col min="2563" max="2567" width="0" style="72" hidden="1" customWidth="1"/>
    <col min="2568" max="2570" width="10.625" style="72" customWidth="1"/>
    <col min="2571" max="2572" width="10.25" style="72" bestFit="1" customWidth="1"/>
    <col min="2573" max="2816" width="8" style="72"/>
    <col min="2817" max="2817" width="14.25" style="72" customWidth="1"/>
    <col min="2818" max="2818" width="11.75" style="72" customWidth="1"/>
    <col min="2819" max="2823" width="0" style="72" hidden="1" customWidth="1"/>
    <col min="2824" max="2826" width="10.625" style="72" customWidth="1"/>
    <col min="2827" max="2828" width="10.25" style="72" bestFit="1" customWidth="1"/>
    <col min="2829" max="3072" width="8" style="72"/>
    <col min="3073" max="3073" width="14.25" style="72" customWidth="1"/>
    <col min="3074" max="3074" width="11.75" style="72" customWidth="1"/>
    <col min="3075" max="3079" width="0" style="72" hidden="1" customWidth="1"/>
    <col min="3080" max="3082" width="10.625" style="72" customWidth="1"/>
    <col min="3083" max="3084" width="10.25" style="72" bestFit="1" customWidth="1"/>
    <col min="3085" max="3328" width="8" style="72"/>
    <col min="3329" max="3329" width="14.25" style="72" customWidth="1"/>
    <col min="3330" max="3330" width="11.75" style="72" customWidth="1"/>
    <col min="3331" max="3335" width="0" style="72" hidden="1" customWidth="1"/>
    <col min="3336" max="3338" width="10.625" style="72" customWidth="1"/>
    <col min="3339" max="3340" width="10.25" style="72" bestFit="1" customWidth="1"/>
    <col min="3341" max="3584" width="8" style="72"/>
    <col min="3585" max="3585" width="14.25" style="72" customWidth="1"/>
    <col min="3586" max="3586" width="11.75" style="72" customWidth="1"/>
    <col min="3587" max="3591" width="0" style="72" hidden="1" customWidth="1"/>
    <col min="3592" max="3594" width="10.625" style="72" customWidth="1"/>
    <col min="3595" max="3596" width="10.25" style="72" bestFit="1" customWidth="1"/>
    <col min="3597" max="3840" width="8" style="72"/>
    <col min="3841" max="3841" width="14.25" style="72" customWidth="1"/>
    <col min="3842" max="3842" width="11.75" style="72" customWidth="1"/>
    <col min="3843" max="3847" width="0" style="72" hidden="1" customWidth="1"/>
    <col min="3848" max="3850" width="10.625" style="72" customWidth="1"/>
    <col min="3851" max="3852" width="10.25" style="72" bestFit="1" customWidth="1"/>
    <col min="3853" max="4096" width="8" style="72"/>
    <col min="4097" max="4097" width="14.25" style="72" customWidth="1"/>
    <col min="4098" max="4098" width="11.75" style="72" customWidth="1"/>
    <col min="4099" max="4103" width="0" style="72" hidden="1" customWidth="1"/>
    <col min="4104" max="4106" width="10.625" style="72" customWidth="1"/>
    <col min="4107" max="4108" width="10.25" style="72" bestFit="1" customWidth="1"/>
    <col min="4109" max="4352" width="8" style="72"/>
    <col min="4353" max="4353" width="14.25" style="72" customWidth="1"/>
    <col min="4354" max="4354" width="11.75" style="72" customWidth="1"/>
    <col min="4355" max="4359" width="0" style="72" hidden="1" customWidth="1"/>
    <col min="4360" max="4362" width="10.625" style="72" customWidth="1"/>
    <col min="4363" max="4364" width="10.25" style="72" bestFit="1" customWidth="1"/>
    <col min="4365" max="4608" width="8" style="72"/>
    <col min="4609" max="4609" width="14.25" style="72" customWidth="1"/>
    <col min="4610" max="4610" width="11.75" style="72" customWidth="1"/>
    <col min="4611" max="4615" width="0" style="72" hidden="1" customWidth="1"/>
    <col min="4616" max="4618" width="10.625" style="72" customWidth="1"/>
    <col min="4619" max="4620" width="10.25" style="72" bestFit="1" customWidth="1"/>
    <col min="4621" max="4864" width="8" style="72"/>
    <col min="4865" max="4865" width="14.25" style="72" customWidth="1"/>
    <col min="4866" max="4866" width="11.75" style="72" customWidth="1"/>
    <col min="4867" max="4871" width="0" style="72" hidden="1" customWidth="1"/>
    <col min="4872" max="4874" width="10.625" style="72" customWidth="1"/>
    <col min="4875" max="4876" width="10.25" style="72" bestFit="1" customWidth="1"/>
    <col min="4877" max="5120" width="8" style="72"/>
    <col min="5121" max="5121" width="14.25" style="72" customWidth="1"/>
    <col min="5122" max="5122" width="11.75" style="72" customWidth="1"/>
    <col min="5123" max="5127" width="0" style="72" hidden="1" customWidth="1"/>
    <col min="5128" max="5130" width="10.625" style="72" customWidth="1"/>
    <col min="5131" max="5132" width="10.25" style="72" bestFit="1" customWidth="1"/>
    <col min="5133" max="5376" width="8" style="72"/>
    <col min="5377" max="5377" width="14.25" style="72" customWidth="1"/>
    <col min="5378" max="5378" width="11.75" style="72" customWidth="1"/>
    <col min="5379" max="5383" width="0" style="72" hidden="1" customWidth="1"/>
    <col min="5384" max="5386" width="10.625" style="72" customWidth="1"/>
    <col min="5387" max="5388" width="10.25" style="72" bestFit="1" customWidth="1"/>
    <col min="5389" max="5632" width="8" style="72"/>
    <col min="5633" max="5633" width="14.25" style="72" customWidth="1"/>
    <col min="5634" max="5634" width="11.75" style="72" customWidth="1"/>
    <col min="5635" max="5639" width="0" style="72" hidden="1" customWidth="1"/>
    <col min="5640" max="5642" width="10.625" style="72" customWidth="1"/>
    <col min="5643" max="5644" width="10.25" style="72" bestFit="1" customWidth="1"/>
    <col min="5645" max="5888" width="8" style="72"/>
    <col min="5889" max="5889" width="14.25" style="72" customWidth="1"/>
    <col min="5890" max="5890" width="11.75" style="72" customWidth="1"/>
    <col min="5891" max="5895" width="0" style="72" hidden="1" customWidth="1"/>
    <col min="5896" max="5898" width="10.625" style="72" customWidth="1"/>
    <col min="5899" max="5900" width="10.25" style="72" bestFit="1" customWidth="1"/>
    <col min="5901" max="6144" width="8" style="72"/>
    <col min="6145" max="6145" width="14.25" style="72" customWidth="1"/>
    <col min="6146" max="6146" width="11.75" style="72" customWidth="1"/>
    <col min="6147" max="6151" width="0" style="72" hidden="1" customWidth="1"/>
    <col min="6152" max="6154" width="10.625" style="72" customWidth="1"/>
    <col min="6155" max="6156" width="10.25" style="72" bestFit="1" customWidth="1"/>
    <col min="6157" max="6400" width="8" style="72"/>
    <col min="6401" max="6401" width="14.25" style="72" customWidth="1"/>
    <col min="6402" max="6402" width="11.75" style="72" customWidth="1"/>
    <col min="6403" max="6407" width="0" style="72" hidden="1" customWidth="1"/>
    <col min="6408" max="6410" width="10.625" style="72" customWidth="1"/>
    <col min="6411" max="6412" width="10.25" style="72" bestFit="1" customWidth="1"/>
    <col min="6413" max="6656" width="8" style="72"/>
    <col min="6657" max="6657" width="14.25" style="72" customWidth="1"/>
    <col min="6658" max="6658" width="11.75" style="72" customWidth="1"/>
    <col min="6659" max="6663" width="0" style="72" hidden="1" customWidth="1"/>
    <col min="6664" max="6666" width="10.625" style="72" customWidth="1"/>
    <col min="6667" max="6668" width="10.25" style="72" bestFit="1" customWidth="1"/>
    <col min="6669" max="6912" width="8" style="72"/>
    <col min="6913" max="6913" width="14.25" style="72" customWidth="1"/>
    <col min="6914" max="6914" width="11.75" style="72" customWidth="1"/>
    <col min="6915" max="6919" width="0" style="72" hidden="1" customWidth="1"/>
    <col min="6920" max="6922" width="10.625" style="72" customWidth="1"/>
    <col min="6923" max="6924" width="10.25" style="72" bestFit="1" customWidth="1"/>
    <col min="6925" max="7168" width="8" style="72"/>
    <col min="7169" max="7169" width="14.25" style="72" customWidth="1"/>
    <col min="7170" max="7170" width="11.75" style="72" customWidth="1"/>
    <col min="7171" max="7175" width="0" style="72" hidden="1" customWidth="1"/>
    <col min="7176" max="7178" width="10.625" style="72" customWidth="1"/>
    <col min="7179" max="7180" width="10.25" style="72" bestFit="1" customWidth="1"/>
    <col min="7181" max="7424" width="8" style="72"/>
    <col min="7425" max="7425" width="14.25" style="72" customWidth="1"/>
    <col min="7426" max="7426" width="11.75" style="72" customWidth="1"/>
    <col min="7427" max="7431" width="0" style="72" hidden="1" customWidth="1"/>
    <col min="7432" max="7434" width="10.625" style="72" customWidth="1"/>
    <col min="7435" max="7436" width="10.25" style="72" bestFit="1" customWidth="1"/>
    <col min="7437" max="7680" width="8" style="72"/>
    <col min="7681" max="7681" width="14.25" style="72" customWidth="1"/>
    <col min="7682" max="7682" width="11.75" style="72" customWidth="1"/>
    <col min="7683" max="7687" width="0" style="72" hidden="1" customWidth="1"/>
    <col min="7688" max="7690" width="10.625" style="72" customWidth="1"/>
    <col min="7691" max="7692" width="10.25" style="72" bestFit="1" customWidth="1"/>
    <col min="7693" max="7936" width="8" style="72"/>
    <col min="7937" max="7937" width="14.25" style="72" customWidth="1"/>
    <col min="7938" max="7938" width="11.75" style="72" customWidth="1"/>
    <col min="7939" max="7943" width="0" style="72" hidden="1" customWidth="1"/>
    <col min="7944" max="7946" width="10.625" style="72" customWidth="1"/>
    <col min="7947" max="7948" width="10.25" style="72" bestFit="1" customWidth="1"/>
    <col min="7949" max="8192" width="8" style="72"/>
    <col min="8193" max="8193" width="14.25" style="72" customWidth="1"/>
    <col min="8194" max="8194" width="11.75" style="72" customWidth="1"/>
    <col min="8195" max="8199" width="0" style="72" hidden="1" customWidth="1"/>
    <col min="8200" max="8202" width="10.625" style="72" customWidth="1"/>
    <col min="8203" max="8204" width="10.25" style="72" bestFit="1" customWidth="1"/>
    <col min="8205" max="8448" width="8" style="72"/>
    <col min="8449" max="8449" width="14.25" style="72" customWidth="1"/>
    <col min="8450" max="8450" width="11.75" style="72" customWidth="1"/>
    <col min="8451" max="8455" width="0" style="72" hidden="1" customWidth="1"/>
    <col min="8456" max="8458" width="10.625" style="72" customWidth="1"/>
    <col min="8459" max="8460" width="10.25" style="72" bestFit="1" customWidth="1"/>
    <col min="8461" max="8704" width="8" style="72"/>
    <col min="8705" max="8705" width="14.25" style="72" customWidth="1"/>
    <col min="8706" max="8706" width="11.75" style="72" customWidth="1"/>
    <col min="8707" max="8711" width="0" style="72" hidden="1" customWidth="1"/>
    <col min="8712" max="8714" width="10.625" style="72" customWidth="1"/>
    <col min="8715" max="8716" width="10.25" style="72" bestFit="1" customWidth="1"/>
    <col min="8717" max="8960" width="8" style="72"/>
    <col min="8961" max="8961" width="14.25" style="72" customWidth="1"/>
    <col min="8962" max="8962" width="11.75" style="72" customWidth="1"/>
    <col min="8963" max="8967" width="0" style="72" hidden="1" customWidth="1"/>
    <col min="8968" max="8970" width="10.625" style="72" customWidth="1"/>
    <col min="8971" max="8972" width="10.25" style="72" bestFit="1" customWidth="1"/>
    <col min="8973" max="9216" width="8" style="72"/>
    <col min="9217" max="9217" width="14.25" style="72" customWidth="1"/>
    <col min="9218" max="9218" width="11.75" style="72" customWidth="1"/>
    <col min="9219" max="9223" width="0" style="72" hidden="1" customWidth="1"/>
    <col min="9224" max="9226" width="10.625" style="72" customWidth="1"/>
    <col min="9227" max="9228" width="10.25" style="72" bestFit="1" customWidth="1"/>
    <col min="9229" max="9472" width="8" style="72"/>
    <col min="9473" max="9473" width="14.25" style="72" customWidth="1"/>
    <col min="9474" max="9474" width="11.75" style="72" customWidth="1"/>
    <col min="9475" max="9479" width="0" style="72" hidden="1" customWidth="1"/>
    <col min="9480" max="9482" width="10.625" style="72" customWidth="1"/>
    <col min="9483" max="9484" width="10.25" style="72" bestFit="1" customWidth="1"/>
    <col min="9485" max="9728" width="8" style="72"/>
    <col min="9729" max="9729" width="14.25" style="72" customWidth="1"/>
    <col min="9730" max="9730" width="11.75" style="72" customWidth="1"/>
    <col min="9731" max="9735" width="0" style="72" hidden="1" customWidth="1"/>
    <col min="9736" max="9738" width="10.625" style="72" customWidth="1"/>
    <col min="9739" max="9740" width="10.25" style="72" bestFit="1" customWidth="1"/>
    <col min="9741" max="9984" width="8" style="72"/>
    <col min="9985" max="9985" width="14.25" style="72" customWidth="1"/>
    <col min="9986" max="9986" width="11.75" style="72" customWidth="1"/>
    <col min="9987" max="9991" width="0" style="72" hidden="1" customWidth="1"/>
    <col min="9992" max="9994" width="10.625" style="72" customWidth="1"/>
    <col min="9995" max="9996" width="10.25" style="72" bestFit="1" customWidth="1"/>
    <col min="9997" max="10240" width="8" style="72"/>
    <col min="10241" max="10241" width="14.25" style="72" customWidth="1"/>
    <col min="10242" max="10242" width="11.75" style="72" customWidth="1"/>
    <col min="10243" max="10247" width="0" style="72" hidden="1" customWidth="1"/>
    <col min="10248" max="10250" width="10.625" style="72" customWidth="1"/>
    <col min="10251" max="10252" width="10.25" style="72" bestFit="1" customWidth="1"/>
    <col min="10253" max="10496" width="8" style="72"/>
    <col min="10497" max="10497" width="14.25" style="72" customWidth="1"/>
    <col min="10498" max="10498" width="11.75" style="72" customWidth="1"/>
    <col min="10499" max="10503" width="0" style="72" hidden="1" customWidth="1"/>
    <col min="10504" max="10506" width="10.625" style="72" customWidth="1"/>
    <col min="10507" max="10508" width="10.25" style="72" bestFit="1" customWidth="1"/>
    <col min="10509" max="10752" width="8" style="72"/>
    <col min="10753" max="10753" width="14.25" style="72" customWidth="1"/>
    <col min="10754" max="10754" width="11.75" style="72" customWidth="1"/>
    <col min="10755" max="10759" width="0" style="72" hidden="1" customWidth="1"/>
    <col min="10760" max="10762" width="10.625" style="72" customWidth="1"/>
    <col min="10763" max="10764" width="10.25" style="72" bestFit="1" customWidth="1"/>
    <col min="10765" max="11008" width="8" style="72"/>
    <col min="11009" max="11009" width="14.25" style="72" customWidth="1"/>
    <col min="11010" max="11010" width="11.75" style="72" customWidth="1"/>
    <col min="11011" max="11015" width="0" style="72" hidden="1" customWidth="1"/>
    <col min="11016" max="11018" width="10.625" style="72" customWidth="1"/>
    <col min="11019" max="11020" width="10.25" style="72" bestFit="1" customWidth="1"/>
    <col min="11021" max="11264" width="8" style="72"/>
    <col min="11265" max="11265" width="14.25" style="72" customWidth="1"/>
    <col min="11266" max="11266" width="11.75" style="72" customWidth="1"/>
    <col min="11267" max="11271" width="0" style="72" hidden="1" customWidth="1"/>
    <col min="11272" max="11274" width="10.625" style="72" customWidth="1"/>
    <col min="11275" max="11276" width="10.25" style="72" bestFit="1" customWidth="1"/>
    <col min="11277" max="11520" width="8" style="72"/>
    <col min="11521" max="11521" width="14.25" style="72" customWidth="1"/>
    <col min="11522" max="11522" width="11.75" style="72" customWidth="1"/>
    <col min="11523" max="11527" width="0" style="72" hidden="1" customWidth="1"/>
    <col min="11528" max="11530" width="10.625" style="72" customWidth="1"/>
    <col min="11531" max="11532" width="10.25" style="72" bestFit="1" customWidth="1"/>
    <col min="11533" max="11776" width="8" style="72"/>
    <col min="11777" max="11777" width="14.25" style="72" customWidth="1"/>
    <col min="11778" max="11778" width="11.75" style="72" customWidth="1"/>
    <col min="11779" max="11783" width="0" style="72" hidden="1" customWidth="1"/>
    <col min="11784" max="11786" width="10.625" style="72" customWidth="1"/>
    <col min="11787" max="11788" width="10.25" style="72" bestFit="1" customWidth="1"/>
    <col min="11789" max="12032" width="8" style="72"/>
    <col min="12033" max="12033" width="14.25" style="72" customWidth="1"/>
    <col min="12034" max="12034" width="11.75" style="72" customWidth="1"/>
    <col min="12035" max="12039" width="0" style="72" hidden="1" customWidth="1"/>
    <col min="12040" max="12042" width="10.625" style="72" customWidth="1"/>
    <col min="12043" max="12044" width="10.25" style="72" bestFit="1" customWidth="1"/>
    <col min="12045" max="12288" width="8" style="72"/>
    <col min="12289" max="12289" width="14.25" style="72" customWidth="1"/>
    <col min="12290" max="12290" width="11.75" style="72" customWidth="1"/>
    <col min="12291" max="12295" width="0" style="72" hidden="1" customWidth="1"/>
    <col min="12296" max="12298" width="10.625" style="72" customWidth="1"/>
    <col min="12299" max="12300" width="10.25" style="72" bestFit="1" customWidth="1"/>
    <col min="12301" max="12544" width="8" style="72"/>
    <col min="12545" max="12545" width="14.25" style="72" customWidth="1"/>
    <col min="12546" max="12546" width="11.75" style="72" customWidth="1"/>
    <col min="12547" max="12551" width="0" style="72" hidden="1" customWidth="1"/>
    <col min="12552" max="12554" width="10.625" style="72" customWidth="1"/>
    <col min="12555" max="12556" width="10.25" style="72" bestFit="1" customWidth="1"/>
    <col min="12557" max="12800" width="8" style="72"/>
    <col min="12801" max="12801" width="14.25" style="72" customWidth="1"/>
    <col min="12802" max="12802" width="11.75" style="72" customWidth="1"/>
    <col min="12803" max="12807" width="0" style="72" hidden="1" customWidth="1"/>
    <col min="12808" max="12810" width="10.625" style="72" customWidth="1"/>
    <col min="12811" max="12812" width="10.25" style="72" bestFit="1" customWidth="1"/>
    <col min="12813" max="13056" width="8" style="72"/>
    <col min="13057" max="13057" width="14.25" style="72" customWidth="1"/>
    <col min="13058" max="13058" width="11.75" style="72" customWidth="1"/>
    <col min="13059" max="13063" width="0" style="72" hidden="1" customWidth="1"/>
    <col min="13064" max="13066" width="10.625" style="72" customWidth="1"/>
    <col min="13067" max="13068" width="10.25" style="72" bestFit="1" customWidth="1"/>
    <col min="13069" max="13312" width="8" style="72"/>
    <col min="13313" max="13313" width="14.25" style="72" customWidth="1"/>
    <col min="13314" max="13314" width="11.75" style="72" customWidth="1"/>
    <col min="13315" max="13319" width="0" style="72" hidden="1" customWidth="1"/>
    <col min="13320" max="13322" width="10.625" style="72" customWidth="1"/>
    <col min="13323" max="13324" width="10.25" style="72" bestFit="1" customWidth="1"/>
    <col min="13325" max="13568" width="8" style="72"/>
    <col min="13569" max="13569" width="14.25" style="72" customWidth="1"/>
    <col min="13570" max="13570" width="11.75" style="72" customWidth="1"/>
    <col min="13571" max="13575" width="0" style="72" hidden="1" customWidth="1"/>
    <col min="13576" max="13578" width="10.625" style="72" customWidth="1"/>
    <col min="13579" max="13580" width="10.25" style="72" bestFit="1" customWidth="1"/>
    <col min="13581" max="13824" width="8" style="72"/>
    <col min="13825" max="13825" width="14.25" style="72" customWidth="1"/>
    <col min="13826" max="13826" width="11.75" style="72" customWidth="1"/>
    <col min="13827" max="13831" width="0" style="72" hidden="1" customWidth="1"/>
    <col min="13832" max="13834" width="10.625" style="72" customWidth="1"/>
    <col min="13835" max="13836" width="10.25" style="72" bestFit="1" customWidth="1"/>
    <col min="13837" max="14080" width="8" style="72"/>
    <col min="14081" max="14081" width="14.25" style="72" customWidth="1"/>
    <col min="14082" max="14082" width="11.75" style="72" customWidth="1"/>
    <col min="14083" max="14087" width="0" style="72" hidden="1" customWidth="1"/>
    <col min="14088" max="14090" width="10.625" style="72" customWidth="1"/>
    <col min="14091" max="14092" width="10.25" style="72" bestFit="1" customWidth="1"/>
    <col min="14093" max="14336" width="8" style="72"/>
    <col min="14337" max="14337" width="14.25" style="72" customWidth="1"/>
    <col min="14338" max="14338" width="11.75" style="72" customWidth="1"/>
    <col min="14339" max="14343" width="0" style="72" hidden="1" customWidth="1"/>
    <col min="14344" max="14346" width="10.625" style="72" customWidth="1"/>
    <col min="14347" max="14348" width="10.25" style="72" bestFit="1" customWidth="1"/>
    <col min="14349" max="14592" width="8" style="72"/>
    <col min="14593" max="14593" width="14.25" style="72" customWidth="1"/>
    <col min="14594" max="14594" width="11.75" style="72" customWidth="1"/>
    <col min="14595" max="14599" width="0" style="72" hidden="1" customWidth="1"/>
    <col min="14600" max="14602" width="10.625" style="72" customWidth="1"/>
    <col min="14603" max="14604" width="10.25" style="72" bestFit="1" customWidth="1"/>
    <col min="14605" max="14848" width="8" style="72"/>
    <col min="14849" max="14849" width="14.25" style="72" customWidth="1"/>
    <col min="14850" max="14850" width="11.75" style="72" customWidth="1"/>
    <col min="14851" max="14855" width="0" style="72" hidden="1" customWidth="1"/>
    <col min="14856" max="14858" width="10.625" style="72" customWidth="1"/>
    <col min="14859" max="14860" width="10.25" style="72" bestFit="1" customWidth="1"/>
    <col min="14861" max="15104" width="8" style="72"/>
    <col min="15105" max="15105" width="14.25" style="72" customWidth="1"/>
    <col min="15106" max="15106" width="11.75" style="72" customWidth="1"/>
    <col min="15107" max="15111" width="0" style="72" hidden="1" customWidth="1"/>
    <col min="15112" max="15114" width="10.625" style="72" customWidth="1"/>
    <col min="15115" max="15116" width="10.25" style="72" bestFit="1" customWidth="1"/>
    <col min="15117" max="15360" width="8" style="72"/>
    <col min="15361" max="15361" width="14.25" style="72" customWidth="1"/>
    <col min="15362" max="15362" width="11.75" style="72" customWidth="1"/>
    <col min="15363" max="15367" width="0" style="72" hidden="1" customWidth="1"/>
    <col min="15368" max="15370" width="10.625" style="72" customWidth="1"/>
    <col min="15371" max="15372" width="10.25" style="72" bestFit="1" customWidth="1"/>
    <col min="15373" max="15616" width="8" style="72"/>
    <col min="15617" max="15617" width="14.25" style="72" customWidth="1"/>
    <col min="15618" max="15618" width="11.75" style="72" customWidth="1"/>
    <col min="15619" max="15623" width="0" style="72" hidden="1" customWidth="1"/>
    <col min="15624" max="15626" width="10.625" style="72" customWidth="1"/>
    <col min="15627" max="15628" width="10.25" style="72" bestFit="1" customWidth="1"/>
    <col min="15629" max="15872" width="8" style="72"/>
    <col min="15873" max="15873" width="14.25" style="72" customWidth="1"/>
    <col min="15874" max="15874" width="11.75" style="72" customWidth="1"/>
    <col min="15875" max="15879" width="0" style="72" hidden="1" customWidth="1"/>
    <col min="15880" max="15882" width="10.625" style="72" customWidth="1"/>
    <col min="15883" max="15884" width="10.25" style="72" bestFit="1" customWidth="1"/>
    <col min="15885" max="16128" width="8" style="72"/>
    <col min="16129" max="16129" width="14.25" style="72" customWidth="1"/>
    <col min="16130" max="16130" width="11.75" style="72" customWidth="1"/>
    <col min="16131" max="16135" width="0" style="72" hidden="1" customWidth="1"/>
    <col min="16136" max="16138" width="10.625" style="72" customWidth="1"/>
    <col min="16139" max="16140" width="10.25" style="72" bestFit="1" customWidth="1"/>
    <col min="16141" max="16384" width="8" style="72"/>
  </cols>
  <sheetData>
    <row r="1" spans="1:12" ht="21">
      <c r="A1" s="68" t="s">
        <v>43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70"/>
    </row>
    <row r="2" spans="1:12" ht="21" customHeight="1">
      <c r="A2" s="73"/>
      <c r="B2" s="74"/>
      <c r="C2" s="74"/>
      <c r="D2" s="74"/>
      <c r="E2" s="74"/>
      <c r="F2" s="74"/>
      <c r="G2" s="74"/>
      <c r="H2" s="74"/>
      <c r="I2" s="74"/>
      <c r="J2" s="74"/>
      <c r="K2" s="74"/>
      <c r="L2" s="70"/>
    </row>
    <row r="3" spans="1:12" s="76" customFormat="1" ht="17.25">
      <c r="A3" s="1" t="s">
        <v>44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 s="78" customFormat="1" ht="12">
      <c r="A4" s="77"/>
      <c r="L4" s="78" t="s">
        <v>45</v>
      </c>
    </row>
    <row r="5" spans="1:12" s="82" customFormat="1" ht="24.95" customHeight="1">
      <c r="A5" s="79" t="s">
        <v>46</v>
      </c>
      <c r="B5" s="80" t="s">
        <v>47</v>
      </c>
      <c r="C5" s="81" t="s">
        <v>48</v>
      </c>
      <c r="D5" s="81" t="s">
        <v>49</v>
      </c>
      <c r="E5" s="81" t="s">
        <v>50</v>
      </c>
      <c r="F5" s="2" t="s">
        <v>51</v>
      </c>
      <c r="G5" s="2" t="s">
        <v>52</v>
      </c>
      <c r="H5" s="2" t="s">
        <v>53</v>
      </c>
      <c r="I5" s="2" t="s">
        <v>54</v>
      </c>
      <c r="J5" s="2" t="s">
        <v>55</v>
      </c>
      <c r="K5" s="2" t="s">
        <v>56</v>
      </c>
      <c r="L5" s="2" t="s">
        <v>76</v>
      </c>
    </row>
    <row r="6" spans="1:12" ht="24.95" customHeight="1">
      <c r="A6" s="83" t="s">
        <v>57</v>
      </c>
      <c r="B6" s="84" t="s">
        <v>58</v>
      </c>
      <c r="C6" s="85">
        <v>97.6</v>
      </c>
      <c r="D6" s="85">
        <v>97.2</v>
      </c>
      <c r="E6" s="85">
        <v>96.6</v>
      </c>
      <c r="F6" s="3">
        <v>96.5</v>
      </c>
      <c r="G6" s="3">
        <v>96.8</v>
      </c>
      <c r="H6" s="3">
        <v>97.5</v>
      </c>
      <c r="I6" s="3">
        <v>97.8</v>
      </c>
      <c r="J6" s="3">
        <v>98</v>
      </c>
      <c r="K6" s="3">
        <v>98.2</v>
      </c>
      <c r="L6" s="3">
        <v>98.3</v>
      </c>
    </row>
    <row r="7" spans="1:12" ht="24.95" customHeight="1">
      <c r="A7" s="86"/>
      <c r="B7" s="87" t="s">
        <v>59</v>
      </c>
      <c r="C7" s="88">
        <v>17.100000000000001</v>
      </c>
      <c r="D7" s="88">
        <v>17.2</v>
      </c>
      <c r="E7" s="88">
        <v>18.600000000000001</v>
      </c>
      <c r="F7" s="4">
        <v>23.7</v>
      </c>
      <c r="G7" s="4">
        <v>24.9</v>
      </c>
      <c r="H7" s="4">
        <v>35.1</v>
      </c>
      <c r="I7" s="4">
        <v>39.9</v>
      </c>
      <c r="J7" s="4">
        <v>43.9</v>
      </c>
      <c r="K7" s="4">
        <v>51.8</v>
      </c>
      <c r="L7" s="4">
        <v>56.5</v>
      </c>
    </row>
    <row r="8" spans="1:12" ht="24.95" customHeight="1">
      <c r="A8" s="89" t="s">
        <v>60</v>
      </c>
      <c r="B8" s="90" t="s">
        <v>61</v>
      </c>
      <c r="C8" s="91">
        <v>99.1</v>
      </c>
      <c r="D8" s="91">
        <v>99.7</v>
      </c>
      <c r="E8" s="91">
        <v>99.3</v>
      </c>
      <c r="F8" s="5">
        <v>96.4</v>
      </c>
      <c r="G8" s="5">
        <v>98.7</v>
      </c>
      <c r="H8" s="5">
        <v>99.5</v>
      </c>
      <c r="I8" s="5">
        <v>99.5</v>
      </c>
      <c r="J8" s="5">
        <v>99.6</v>
      </c>
      <c r="K8" s="5">
        <v>99.8</v>
      </c>
      <c r="L8" s="5">
        <v>99.9</v>
      </c>
    </row>
    <row r="9" spans="1:12" ht="24.95" customHeight="1">
      <c r="A9" s="86"/>
      <c r="B9" s="87" t="s">
        <v>59</v>
      </c>
      <c r="C9" s="88">
        <v>25.9</v>
      </c>
      <c r="D9" s="88">
        <v>48.1</v>
      </c>
      <c r="E9" s="88">
        <v>36.1</v>
      </c>
      <c r="F9" s="4">
        <v>21.2</v>
      </c>
      <c r="G9" s="4">
        <v>6.1</v>
      </c>
      <c r="H9" s="4">
        <v>22</v>
      </c>
      <c r="I9" s="4">
        <v>28.5</v>
      </c>
      <c r="J9" s="4">
        <v>12.7</v>
      </c>
      <c r="K9" s="4">
        <v>18.399999999999999</v>
      </c>
      <c r="L9" s="4">
        <v>27</v>
      </c>
    </row>
    <row r="10" spans="1:12" ht="24.95" customHeight="1">
      <c r="A10" s="89" t="s">
        <v>62</v>
      </c>
      <c r="B10" s="87" t="s">
        <v>61</v>
      </c>
      <c r="C10" s="88">
        <v>97</v>
      </c>
      <c r="D10" s="88">
        <v>97.3</v>
      </c>
      <c r="E10" s="88">
        <v>97.2</v>
      </c>
      <c r="F10" s="4">
        <v>97.3</v>
      </c>
      <c r="G10" s="4">
        <v>97.3</v>
      </c>
      <c r="H10" s="4">
        <v>98.1</v>
      </c>
      <c r="I10" s="4">
        <v>98.2</v>
      </c>
      <c r="J10" s="4">
        <v>98.5</v>
      </c>
      <c r="K10" s="4">
        <v>98.7</v>
      </c>
      <c r="L10" s="4">
        <v>98.9</v>
      </c>
    </row>
    <row r="11" spans="1:12" ht="24.95" customHeight="1">
      <c r="A11" s="86"/>
      <c r="B11" s="87" t="s">
        <v>59</v>
      </c>
      <c r="C11" s="88">
        <v>11.5</v>
      </c>
      <c r="D11" s="88">
        <v>8.9</v>
      </c>
      <c r="E11" s="88">
        <v>11.8</v>
      </c>
      <c r="F11" s="4">
        <v>13.6</v>
      </c>
      <c r="G11" s="4">
        <v>15.9</v>
      </c>
      <c r="H11" s="4">
        <v>24.5</v>
      </c>
      <c r="I11" s="4">
        <v>26.3</v>
      </c>
      <c r="J11" s="4">
        <v>23.3</v>
      </c>
      <c r="K11" s="4">
        <v>28.5</v>
      </c>
      <c r="L11" s="4">
        <v>24.2</v>
      </c>
    </row>
    <row r="12" spans="1:12" ht="24.95" customHeight="1">
      <c r="A12" s="89" t="s">
        <v>63</v>
      </c>
      <c r="B12" s="87" t="s">
        <v>61</v>
      </c>
      <c r="C12" s="88">
        <v>87.1</v>
      </c>
      <c r="D12" s="88">
        <v>89.6</v>
      </c>
      <c r="E12" s="88">
        <v>90.9</v>
      </c>
      <c r="F12" s="4">
        <v>91.3</v>
      </c>
      <c r="G12" s="4">
        <v>92.2</v>
      </c>
      <c r="H12" s="4">
        <v>95</v>
      </c>
      <c r="I12" s="4">
        <v>94.6</v>
      </c>
      <c r="J12" s="4">
        <v>94.5</v>
      </c>
      <c r="K12" s="4">
        <v>95</v>
      </c>
      <c r="L12" s="4">
        <v>95.2</v>
      </c>
    </row>
    <row r="13" spans="1:12" ht="24.95" customHeight="1">
      <c r="A13" s="86"/>
      <c r="B13" s="87" t="s">
        <v>59</v>
      </c>
      <c r="C13" s="88">
        <v>9</v>
      </c>
      <c r="D13" s="88">
        <v>8.9</v>
      </c>
      <c r="E13" s="88">
        <v>9</v>
      </c>
      <c r="F13" s="4">
        <v>11.7</v>
      </c>
      <c r="G13" s="4">
        <v>10.5</v>
      </c>
      <c r="H13" s="4">
        <v>14.5</v>
      </c>
      <c r="I13" s="4">
        <v>24</v>
      </c>
      <c r="J13" s="4">
        <v>17.5</v>
      </c>
      <c r="K13" s="4">
        <v>19.5</v>
      </c>
      <c r="L13" s="4">
        <v>26.7</v>
      </c>
    </row>
    <row r="14" spans="1:12" ht="24.95" customHeight="1">
      <c r="A14" s="92" t="s">
        <v>64</v>
      </c>
      <c r="B14" s="87" t="s">
        <v>61</v>
      </c>
      <c r="C14" s="93" t="s">
        <v>65</v>
      </c>
      <c r="D14" s="88">
        <v>100</v>
      </c>
      <c r="E14" s="88">
        <v>100</v>
      </c>
      <c r="F14" s="4">
        <v>100</v>
      </c>
      <c r="G14" s="4">
        <v>100</v>
      </c>
      <c r="H14" s="4">
        <v>100</v>
      </c>
      <c r="I14" s="4">
        <v>100</v>
      </c>
      <c r="J14" s="4">
        <v>100</v>
      </c>
      <c r="K14" s="4">
        <v>100</v>
      </c>
      <c r="L14" s="4">
        <v>100</v>
      </c>
    </row>
    <row r="15" spans="1:12" ht="24.95" customHeight="1">
      <c r="A15" s="92" t="s">
        <v>66</v>
      </c>
      <c r="B15" s="87" t="s">
        <v>61</v>
      </c>
      <c r="C15" s="93" t="s">
        <v>65</v>
      </c>
      <c r="D15" s="88">
        <v>100</v>
      </c>
      <c r="E15" s="88">
        <v>100</v>
      </c>
      <c r="F15" s="4">
        <v>100</v>
      </c>
      <c r="G15" s="4">
        <v>100</v>
      </c>
      <c r="H15" s="4">
        <v>100</v>
      </c>
      <c r="I15" s="4">
        <v>100</v>
      </c>
      <c r="J15" s="4">
        <v>100</v>
      </c>
      <c r="K15" s="4">
        <v>100</v>
      </c>
      <c r="L15" s="4">
        <v>100</v>
      </c>
    </row>
    <row r="16" spans="1:12" ht="24.95" customHeight="1">
      <c r="A16" s="89" t="s">
        <v>67</v>
      </c>
      <c r="B16" s="87" t="s">
        <v>61</v>
      </c>
      <c r="C16" s="88">
        <v>96.7</v>
      </c>
      <c r="D16" s="88">
        <v>97</v>
      </c>
      <c r="E16" s="88">
        <v>96.9</v>
      </c>
      <c r="F16" s="4">
        <v>97.1</v>
      </c>
      <c r="G16" s="4">
        <v>96.9</v>
      </c>
      <c r="H16" s="4">
        <v>97.9</v>
      </c>
      <c r="I16" s="4">
        <v>98.1</v>
      </c>
      <c r="J16" s="4">
        <v>98.5</v>
      </c>
      <c r="K16" s="4">
        <v>98.6</v>
      </c>
      <c r="L16" s="4">
        <v>98.8</v>
      </c>
    </row>
    <row r="17" spans="1:12" ht="24.95" customHeight="1">
      <c r="A17" s="94"/>
      <c r="B17" s="95" t="s">
        <v>59</v>
      </c>
      <c r="C17" s="96">
        <v>11.6</v>
      </c>
      <c r="D17" s="96">
        <v>9.1</v>
      </c>
      <c r="E17" s="96">
        <v>12</v>
      </c>
      <c r="F17" s="6">
        <v>14</v>
      </c>
      <c r="G17" s="6">
        <v>16.3</v>
      </c>
      <c r="H17" s="6">
        <v>24.5</v>
      </c>
      <c r="I17" s="6">
        <v>26.3</v>
      </c>
      <c r="J17" s="6">
        <v>23.3</v>
      </c>
      <c r="K17" s="6">
        <v>28.5</v>
      </c>
      <c r="L17" s="6">
        <v>24.2</v>
      </c>
    </row>
    <row r="18" spans="1:12" ht="24.95" customHeight="1">
      <c r="A18" s="83" t="s">
        <v>68</v>
      </c>
      <c r="B18" s="97" t="s">
        <v>61</v>
      </c>
      <c r="C18" s="98">
        <v>97.5</v>
      </c>
      <c r="D18" s="98">
        <v>97.6</v>
      </c>
      <c r="E18" s="98">
        <v>97.2</v>
      </c>
      <c r="F18" s="3">
        <v>97</v>
      </c>
      <c r="G18" s="3">
        <v>97.2</v>
      </c>
      <c r="H18" s="3">
        <v>98.1</v>
      </c>
      <c r="I18" s="3">
        <v>98.2</v>
      </c>
      <c r="J18" s="3">
        <v>98.5</v>
      </c>
      <c r="K18" s="3">
        <v>98.6</v>
      </c>
      <c r="L18" s="3">
        <v>98.8</v>
      </c>
    </row>
    <row r="19" spans="1:12" ht="24.75" customHeight="1">
      <c r="A19" s="99"/>
      <c r="B19" s="87" t="s">
        <v>59</v>
      </c>
      <c r="C19" s="88">
        <v>12</v>
      </c>
      <c r="D19" s="88">
        <v>10.3</v>
      </c>
      <c r="E19" s="88">
        <v>12.4</v>
      </c>
      <c r="F19" s="4">
        <v>15.6</v>
      </c>
      <c r="G19" s="4">
        <v>17.100000000000001</v>
      </c>
      <c r="H19" s="4">
        <v>24.7</v>
      </c>
      <c r="I19" s="4">
        <v>26.8</v>
      </c>
      <c r="J19" s="4">
        <v>25.2</v>
      </c>
      <c r="K19" s="4">
        <v>36.4</v>
      </c>
      <c r="L19" s="4">
        <v>35</v>
      </c>
    </row>
    <row r="20" spans="1:12" ht="24.75" customHeight="1">
      <c r="A20" s="94"/>
      <c r="B20" s="100" t="s">
        <v>69</v>
      </c>
      <c r="C20" s="101">
        <v>87.7</v>
      </c>
      <c r="D20" s="101">
        <v>87.6</v>
      </c>
      <c r="E20" s="101">
        <v>88.3</v>
      </c>
      <c r="F20" s="7">
        <v>88</v>
      </c>
      <c r="G20" s="7">
        <v>88.4</v>
      </c>
      <c r="H20" s="7">
        <v>91.9</v>
      </c>
      <c r="I20" s="7">
        <v>92.9</v>
      </c>
      <c r="J20" s="7">
        <v>93.6</v>
      </c>
      <c r="K20" s="7">
        <v>96</v>
      </c>
      <c r="L20" s="7">
        <v>96.5</v>
      </c>
    </row>
    <row r="21" spans="1:12">
      <c r="A21" s="70"/>
      <c r="B21" s="70"/>
      <c r="C21" s="70"/>
      <c r="D21" s="70"/>
      <c r="E21" s="70"/>
      <c r="F21" s="70"/>
      <c r="G21" s="70"/>
      <c r="H21" s="70"/>
      <c r="I21" s="70"/>
    </row>
    <row r="22" spans="1:12">
      <c r="A22" s="102" t="s">
        <v>70</v>
      </c>
      <c r="B22" s="70"/>
      <c r="C22" s="70"/>
      <c r="D22" s="70"/>
      <c r="E22" s="70"/>
      <c r="F22" s="70"/>
      <c r="G22" s="70"/>
      <c r="H22" s="70"/>
      <c r="I22" s="70"/>
    </row>
    <row r="23" spans="1:12">
      <c r="A23" s="70"/>
      <c r="B23" s="70"/>
      <c r="C23" s="70"/>
      <c r="D23" s="70"/>
      <c r="E23" s="70"/>
      <c r="F23" s="70"/>
      <c r="G23" s="70"/>
      <c r="H23" s="70"/>
      <c r="I23" s="70"/>
    </row>
    <row r="24" spans="1:12">
      <c r="A24" s="70"/>
      <c r="B24" s="70"/>
      <c r="C24" s="70"/>
      <c r="D24" s="70"/>
      <c r="E24" s="70"/>
      <c r="F24" s="70"/>
      <c r="G24" s="70"/>
      <c r="H24" s="70"/>
      <c r="I24" s="70"/>
    </row>
    <row r="25" spans="1:12">
      <c r="A25" s="70"/>
      <c r="B25" s="70"/>
      <c r="C25" s="70"/>
      <c r="D25" s="70"/>
      <c r="E25" s="70"/>
      <c r="F25" s="70"/>
      <c r="G25" s="70"/>
      <c r="H25" s="70"/>
      <c r="I25" s="70"/>
    </row>
    <row r="26" spans="1:12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</row>
    <row r="27" spans="1:12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</row>
    <row r="28" spans="1:12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</row>
    <row r="29" spans="1:12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</row>
    <row r="30" spans="1:12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</row>
    <row r="31" spans="1:1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</row>
    <row r="32" spans="1:1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</row>
    <row r="33" spans="1:1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</row>
    <row r="34" spans="1:1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</row>
    <row r="35" spans="1:12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</row>
    <row r="36" spans="1:12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</row>
    <row r="37" spans="1:1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</row>
    <row r="38" spans="1:12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</row>
    <row r="39" spans="1:12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</row>
    <row r="40" spans="1:12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</row>
    <row r="41" spans="1:12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</row>
    <row r="42" spans="1:12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</row>
    <row r="43" spans="1:1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</row>
    <row r="44" spans="1:12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</row>
    <row r="45" spans="1:12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</row>
    <row r="46" spans="1:12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</row>
    <row r="47" spans="1:12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</row>
    <row r="48" spans="1:12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</row>
    <row r="49" spans="1:12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</row>
    <row r="50" spans="1:12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</row>
    <row r="51" spans="1:12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</row>
    <row r="52" spans="1:12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</row>
    <row r="53" spans="1:12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</row>
    <row r="54" spans="1:12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</row>
    <row r="55" spans="1:12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</row>
    <row r="56" spans="1:12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</row>
    <row r="57" spans="1:12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</row>
    <row r="58" spans="1:12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</row>
    <row r="59" spans="1:12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</row>
    <row r="60" spans="1:12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</row>
    <row r="61" spans="1:12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</row>
    <row r="62" spans="1:12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</row>
    <row r="63" spans="1:12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</row>
    <row r="64" spans="1:12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</row>
    <row r="65" spans="1:9">
      <c r="A65" s="70"/>
      <c r="B65" s="70"/>
      <c r="C65" s="70"/>
      <c r="D65" s="70"/>
      <c r="E65" s="70"/>
      <c r="F65" s="70"/>
      <c r="G65" s="70"/>
      <c r="H65" s="70"/>
      <c r="I65" s="70"/>
    </row>
    <row r="66" spans="1:9">
      <c r="A66" s="70"/>
      <c r="B66" s="70"/>
      <c r="C66" s="70"/>
      <c r="D66" s="70"/>
      <c r="E66" s="70"/>
      <c r="F66" s="70"/>
      <c r="G66" s="70"/>
      <c r="H66" s="70"/>
      <c r="I66" s="70"/>
    </row>
    <row r="67" spans="1:9">
      <c r="A67" s="70"/>
      <c r="B67" s="70"/>
      <c r="C67" s="70"/>
      <c r="D67" s="70"/>
      <c r="E67" s="70"/>
      <c r="F67" s="70"/>
      <c r="G67" s="70"/>
      <c r="H67" s="70"/>
      <c r="I67" s="70"/>
    </row>
    <row r="68" spans="1:9">
      <c r="A68" s="70"/>
      <c r="B68" s="70"/>
      <c r="C68" s="70"/>
      <c r="D68" s="70"/>
      <c r="E68" s="70"/>
      <c r="F68" s="70"/>
      <c r="G68" s="70"/>
      <c r="H68" s="70"/>
      <c r="I68" s="70"/>
    </row>
    <row r="69" spans="1:9">
      <c r="A69" s="70"/>
      <c r="B69" s="70"/>
      <c r="C69" s="70"/>
      <c r="D69" s="70"/>
      <c r="E69" s="70"/>
      <c r="F69" s="70"/>
      <c r="G69" s="70"/>
      <c r="H69" s="70"/>
      <c r="I69" s="70"/>
    </row>
    <row r="70" spans="1:9">
      <c r="A70" s="70"/>
      <c r="B70" s="70"/>
      <c r="C70" s="70"/>
      <c r="D70" s="70"/>
      <c r="E70" s="70"/>
      <c r="F70" s="70"/>
      <c r="G70" s="70"/>
      <c r="H70" s="70"/>
      <c r="I70" s="70"/>
    </row>
    <row r="71" spans="1:9">
      <c r="A71" s="70"/>
      <c r="B71" s="70"/>
      <c r="C71" s="70"/>
      <c r="D71" s="70"/>
      <c r="E71" s="70"/>
      <c r="F71" s="70"/>
      <c r="G71" s="70"/>
      <c r="H71" s="70"/>
      <c r="I71" s="70"/>
    </row>
    <row r="72" spans="1:9">
      <c r="A72" s="70"/>
      <c r="B72" s="70"/>
      <c r="C72" s="70"/>
      <c r="D72" s="70"/>
      <c r="E72" s="70"/>
      <c r="F72" s="70"/>
      <c r="G72" s="70"/>
      <c r="H72" s="70"/>
      <c r="I72" s="70"/>
    </row>
    <row r="73" spans="1:9">
      <c r="A73" s="70"/>
      <c r="B73" s="70"/>
      <c r="C73" s="70"/>
      <c r="D73" s="70"/>
      <c r="E73" s="70"/>
      <c r="F73" s="70"/>
      <c r="G73" s="70"/>
      <c r="H73" s="70"/>
      <c r="I73" s="70"/>
    </row>
    <row r="74" spans="1:9">
      <c r="A74" s="70"/>
      <c r="B74" s="70"/>
      <c r="C74" s="70"/>
      <c r="D74" s="70"/>
      <c r="E74" s="70"/>
      <c r="F74" s="70"/>
      <c r="G74" s="70"/>
      <c r="H74" s="70"/>
      <c r="I74" s="70"/>
    </row>
    <row r="75" spans="1:9">
      <c r="A75" s="70"/>
      <c r="B75" s="70"/>
      <c r="C75" s="70"/>
      <c r="D75" s="70"/>
      <c r="E75" s="70"/>
      <c r="F75" s="70"/>
      <c r="G75" s="70"/>
      <c r="H75" s="70"/>
      <c r="I75" s="70"/>
    </row>
    <row r="76" spans="1:9">
      <c r="B76" s="70"/>
      <c r="C76" s="70"/>
      <c r="D76" s="70"/>
      <c r="E76" s="70"/>
      <c r="F76" s="70"/>
      <c r="G76" s="70"/>
      <c r="H76" s="70"/>
    </row>
    <row r="77" spans="1:9">
      <c r="B77" s="70"/>
      <c r="C77" s="70"/>
      <c r="D77" s="70"/>
      <c r="E77" s="70"/>
      <c r="F77" s="70"/>
      <c r="G77" s="70"/>
      <c r="H77" s="70"/>
    </row>
  </sheetData>
  <mergeCells count="6">
    <mergeCell ref="A18:A20"/>
    <mergeCell ref="A6:A7"/>
    <mergeCell ref="A8:A9"/>
    <mergeCell ref="A10:A11"/>
    <mergeCell ref="A12:A13"/>
    <mergeCell ref="A16:A1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>
    <oddFooter>&amp;C&amp;"ＭＳ 明朝,標準"－25－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"/>
  <sheetViews>
    <sheetView zoomScale="90" zoomScaleNormal="90" zoomScaleSheetLayoutView="70" workbookViewId="0"/>
  </sheetViews>
  <sheetFormatPr defaultRowHeight="13.5"/>
  <cols>
    <col min="1" max="4" width="5.125" style="71" customWidth="1"/>
    <col min="5" max="7" width="3.125" style="71" hidden="1" customWidth="1"/>
    <col min="8" max="11" width="3.375" style="71" hidden="1" customWidth="1"/>
    <col min="12" max="14" width="3.125" style="71" customWidth="1"/>
    <col min="15" max="18" width="3.375" style="71" customWidth="1"/>
    <col min="19" max="21" width="3.125" style="71" customWidth="1"/>
    <col min="22" max="25" width="3.375" style="71" customWidth="1"/>
    <col min="26" max="28" width="3.125" style="71" customWidth="1"/>
    <col min="29" max="32" width="3.375" style="71" customWidth="1"/>
    <col min="33" max="71" width="4.25" style="71" customWidth="1"/>
    <col min="72" max="16384" width="9" style="71"/>
  </cols>
  <sheetData>
    <row r="1" spans="1:32" ht="17.25">
      <c r="A1" s="1" t="s">
        <v>0</v>
      </c>
    </row>
    <row r="2" spans="1:32" ht="18" customHeight="1">
      <c r="A2" s="71" t="s">
        <v>1</v>
      </c>
      <c r="V2" s="103"/>
      <c r="W2" s="103"/>
      <c r="X2" s="103"/>
      <c r="Y2" s="103"/>
      <c r="AC2" s="103" t="s">
        <v>8</v>
      </c>
      <c r="AD2" s="103"/>
      <c r="AE2" s="103"/>
      <c r="AF2" s="103"/>
    </row>
    <row r="3" spans="1:32" ht="27" customHeight="1">
      <c r="A3" s="104" t="s">
        <v>10</v>
      </c>
      <c r="B3" s="105"/>
      <c r="C3" s="105"/>
      <c r="D3" s="106"/>
      <c r="E3" s="107" t="s">
        <v>54</v>
      </c>
      <c r="F3" s="107"/>
      <c r="G3" s="107"/>
      <c r="H3" s="107"/>
      <c r="I3" s="107"/>
      <c r="J3" s="107"/>
      <c r="K3" s="107"/>
      <c r="L3" s="107" t="s">
        <v>55</v>
      </c>
      <c r="M3" s="107"/>
      <c r="N3" s="107"/>
      <c r="O3" s="107"/>
      <c r="P3" s="107"/>
      <c r="Q3" s="107"/>
      <c r="R3" s="107"/>
      <c r="S3" s="107" t="s">
        <v>56</v>
      </c>
      <c r="T3" s="107"/>
      <c r="U3" s="107"/>
      <c r="V3" s="107"/>
      <c r="W3" s="107"/>
      <c r="X3" s="107"/>
      <c r="Y3" s="107"/>
      <c r="Z3" s="107" t="s">
        <v>76</v>
      </c>
      <c r="AA3" s="107"/>
      <c r="AB3" s="107"/>
      <c r="AC3" s="107"/>
      <c r="AD3" s="107"/>
      <c r="AE3" s="107"/>
      <c r="AF3" s="107"/>
    </row>
    <row r="4" spans="1:32" ht="27" customHeight="1" thickBot="1">
      <c r="A4" s="108" t="s">
        <v>11</v>
      </c>
      <c r="B4" s="109"/>
      <c r="C4" s="109"/>
      <c r="D4" s="110"/>
      <c r="E4" s="111" t="s">
        <v>6</v>
      </c>
      <c r="F4" s="111"/>
      <c r="G4" s="111"/>
      <c r="H4" s="111" t="s">
        <v>7</v>
      </c>
      <c r="I4" s="111"/>
      <c r="J4" s="111"/>
      <c r="K4" s="111"/>
      <c r="L4" s="111" t="s">
        <v>6</v>
      </c>
      <c r="M4" s="111"/>
      <c r="N4" s="111"/>
      <c r="O4" s="111" t="s">
        <v>7</v>
      </c>
      <c r="P4" s="111"/>
      <c r="Q4" s="111"/>
      <c r="R4" s="111"/>
      <c r="S4" s="111" t="s">
        <v>6</v>
      </c>
      <c r="T4" s="111"/>
      <c r="U4" s="111"/>
      <c r="V4" s="111" t="s">
        <v>7</v>
      </c>
      <c r="W4" s="111"/>
      <c r="X4" s="111"/>
      <c r="Y4" s="111"/>
      <c r="Z4" s="111" t="s">
        <v>6</v>
      </c>
      <c r="AA4" s="111"/>
      <c r="AB4" s="111"/>
      <c r="AC4" s="111" t="s">
        <v>7</v>
      </c>
      <c r="AD4" s="111"/>
      <c r="AE4" s="111"/>
      <c r="AF4" s="111"/>
    </row>
    <row r="5" spans="1:32" ht="27" customHeight="1" thickTop="1">
      <c r="A5" s="112" t="s">
        <v>2</v>
      </c>
      <c r="B5" s="112"/>
      <c r="C5" s="112"/>
      <c r="D5" s="112"/>
      <c r="E5" s="29">
        <f>E15+E20+E25</f>
        <v>206978</v>
      </c>
      <c r="F5" s="29"/>
      <c r="G5" s="29"/>
      <c r="H5" s="30">
        <f>H10-H9-H7-H6-H8</f>
        <v>8057108450</v>
      </c>
      <c r="I5" s="31"/>
      <c r="J5" s="31"/>
      <c r="K5" s="32"/>
      <c r="L5" s="29">
        <f>L15+L20+L25</f>
        <v>195170</v>
      </c>
      <c r="M5" s="29"/>
      <c r="N5" s="29"/>
      <c r="O5" s="30">
        <f>O10-O9-O7-O6-O8</f>
        <v>7857847319</v>
      </c>
      <c r="P5" s="31"/>
      <c r="Q5" s="31"/>
      <c r="R5" s="32"/>
      <c r="S5" s="29">
        <f>S15+S20+S25</f>
        <v>184808</v>
      </c>
      <c r="T5" s="29"/>
      <c r="U5" s="29"/>
      <c r="V5" s="30">
        <f>V10-V9-V7-V6-V8</f>
        <v>7613910135</v>
      </c>
      <c r="W5" s="31"/>
      <c r="X5" s="31"/>
      <c r="Y5" s="32"/>
      <c r="Z5" s="29">
        <f>Z15+Z20+Z25</f>
        <v>184855</v>
      </c>
      <c r="AA5" s="29"/>
      <c r="AB5" s="29"/>
      <c r="AC5" s="30">
        <f>AC10-AC9-AC7-AC6-AC8</f>
        <v>7180978640</v>
      </c>
      <c r="AD5" s="31"/>
      <c r="AE5" s="31"/>
      <c r="AF5" s="32"/>
    </row>
    <row r="6" spans="1:32" ht="27" customHeight="1">
      <c r="A6" s="113" t="s">
        <v>3</v>
      </c>
      <c r="B6" s="113"/>
      <c r="C6" s="113"/>
      <c r="D6" s="113"/>
      <c r="E6" s="21">
        <f>E16+E21+E26</f>
        <v>39268</v>
      </c>
      <c r="F6" s="21"/>
      <c r="G6" s="21"/>
      <c r="H6" s="22">
        <f>H16+H21+H26</f>
        <v>3072197009</v>
      </c>
      <c r="I6" s="23"/>
      <c r="J6" s="23"/>
      <c r="K6" s="24"/>
      <c r="L6" s="21">
        <f>L16+L21+L26</f>
        <v>39773</v>
      </c>
      <c r="M6" s="21"/>
      <c r="N6" s="21"/>
      <c r="O6" s="22">
        <f>O16+O21+O26</f>
        <v>3225202662</v>
      </c>
      <c r="P6" s="23"/>
      <c r="Q6" s="23"/>
      <c r="R6" s="24"/>
      <c r="S6" s="21">
        <f>S16+S21+S26</f>
        <v>40043</v>
      </c>
      <c r="T6" s="21"/>
      <c r="U6" s="21"/>
      <c r="V6" s="22">
        <f>V16+V21+V26</f>
        <v>3288974128</v>
      </c>
      <c r="W6" s="23"/>
      <c r="X6" s="23"/>
      <c r="Y6" s="24"/>
      <c r="Z6" s="21">
        <f>Z16+Z21+Z26</f>
        <v>39641</v>
      </c>
      <c r="AA6" s="21"/>
      <c r="AB6" s="21"/>
      <c r="AC6" s="22">
        <f>AC16+AC21+AC26</f>
        <v>3288539896</v>
      </c>
      <c r="AD6" s="23"/>
      <c r="AE6" s="23"/>
      <c r="AF6" s="24"/>
    </row>
    <row r="7" spans="1:32" ht="27" customHeight="1">
      <c r="A7" s="113" t="s">
        <v>4</v>
      </c>
      <c r="B7" s="113"/>
      <c r="C7" s="113"/>
      <c r="D7" s="113"/>
      <c r="E7" s="21">
        <f>E17+E22+E27</f>
        <v>110659</v>
      </c>
      <c r="F7" s="21"/>
      <c r="G7" s="21"/>
      <c r="H7" s="22">
        <f>H17+H22+H27</f>
        <v>2680930311</v>
      </c>
      <c r="I7" s="23"/>
      <c r="J7" s="23"/>
      <c r="K7" s="24"/>
      <c r="L7" s="21">
        <f>L17+L22+L27</f>
        <v>111122</v>
      </c>
      <c r="M7" s="21"/>
      <c r="N7" s="21"/>
      <c r="O7" s="22">
        <f>O17+O22+O27</f>
        <v>2787921901</v>
      </c>
      <c r="P7" s="23"/>
      <c r="Q7" s="23"/>
      <c r="R7" s="24"/>
      <c r="S7" s="21">
        <f>S17+S22+S27</f>
        <v>117475</v>
      </c>
      <c r="T7" s="21"/>
      <c r="U7" s="21"/>
      <c r="V7" s="22">
        <f>V17+V22+V27</f>
        <v>2942183525</v>
      </c>
      <c r="W7" s="23"/>
      <c r="X7" s="23"/>
      <c r="Y7" s="24"/>
      <c r="Z7" s="21">
        <f>Z17+Z22+Z27</f>
        <v>117379</v>
      </c>
      <c r="AA7" s="21"/>
      <c r="AB7" s="21"/>
      <c r="AC7" s="22">
        <f>AC17+AC22+AC27</f>
        <v>2896194882</v>
      </c>
      <c r="AD7" s="23"/>
      <c r="AE7" s="23"/>
      <c r="AF7" s="24"/>
    </row>
    <row r="8" spans="1:32" ht="27" customHeight="1">
      <c r="A8" s="114" t="s">
        <v>5</v>
      </c>
      <c r="B8" s="114"/>
      <c r="C8" s="114"/>
      <c r="D8" s="114"/>
      <c r="E8" s="21">
        <f>E18+E23+E28</f>
        <v>49506</v>
      </c>
      <c r="F8" s="21"/>
      <c r="G8" s="21"/>
      <c r="H8" s="22">
        <f>H18+H23+H28</f>
        <v>2195019001</v>
      </c>
      <c r="I8" s="23"/>
      <c r="J8" s="23"/>
      <c r="K8" s="24"/>
      <c r="L8" s="21">
        <f>L18+L23+L28</f>
        <v>50461</v>
      </c>
      <c r="M8" s="21"/>
      <c r="N8" s="21"/>
      <c r="O8" s="22">
        <f>O18+O23+O28</f>
        <v>2320399091</v>
      </c>
      <c r="P8" s="23"/>
      <c r="Q8" s="23"/>
      <c r="R8" s="24"/>
      <c r="S8" s="21">
        <f>S18+S23+S28</f>
        <v>49407</v>
      </c>
      <c r="T8" s="21"/>
      <c r="U8" s="21"/>
      <c r="V8" s="22">
        <f>V18+V23+V28</f>
        <v>2380559169</v>
      </c>
      <c r="W8" s="23"/>
      <c r="X8" s="23"/>
      <c r="Y8" s="24"/>
      <c r="Z8" s="21">
        <f>Z18+Z23+Z28</f>
        <v>49702</v>
      </c>
      <c r="AA8" s="21"/>
      <c r="AB8" s="21"/>
      <c r="AC8" s="22">
        <f>AC18+AC23+AC28</f>
        <v>2480370495</v>
      </c>
      <c r="AD8" s="23"/>
      <c r="AE8" s="23"/>
      <c r="AF8" s="24"/>
    </row>
    <row r="9" spans="1:32" ht="27" customHeight="1" thickBot="1">
      <c r="A9" s="114" t="s">
        <v>73</v>
      </c>
      <c r="B9" s="114"/>
      <c r="C9" s="114"/>
      <c r="D9" s="114"/>
      <c r="E9" s="40">
        <v>26350</v>
      </c>
      <c r="F9" s="40"/>
      <c r="G9" s="40"/>
      <c r="H9" s="26">
        <v>348158735</v>
      </c>
      <c r="I9" s="27"/>
      <c r="J9" s="27"/>
      <c r="K9" s="28"/>
      <c r="L9" s="26">
        <v>25042</v>
      </c>
      <c r="M9" s="27"/>
      <c r="N9" s="28"/>
      <c r="O9" s="26">
        <v>348596249</v>
      </c>
      <c r="P9" s="27"/>
      <c r="Q9" s="27"/>
      <c r="R9" s="28"/>
      <c r="S9" s="25">
        <f>S30</f>
        <v>24824</v>
      </c>
      <c r="T9" s="25"/>
      <c r="U9" s="25"/>
      <c r="V9" s="26">
        <f>V30</f>
        <v>353136662</v>
      </c>
      <c r="W9" s="27"/>
      <c r="X9" s="27"/>
      <c r="Y9" s="28"/>
      <c r="Z9" s="25">
        <f>Z30</f>
        <v>22138</v>
      </c>
      <c r="AA9" s="25"/>
      <c r="AB9" s="25"/>
      <c r="AC9" s="26">
        <f>AC30</f>
        <v>312370982</v>
      </c>
      <c r="AD9" s="27"/>
      <c r="AE9" s="27"/>
      <c r="AF9" s="28"/>
    </row>
    <row r="10" spans="1:32" ht="27" customHeight="1" thickTop="1">
      <c r="A10" s="112" t="s">
        <v>9</v>
      </c>
      <c r="B10" s="112"/>
      <c r="C10" s="112"/>
      <c r="D10" s="112"/>
      <c r="E10" s="29">
        <f>SUM(E5:G9)</f>
        <v>432761</v>
      </c>
      <c r="F10" s="29"/>
      <c r="G10" s="29"/>
      <c r="H10" s="29">
        <v>16353413506</v>
      </c>
      <c r="I10" s="29"/>
      <c r="J10" s="29"/>
      <c r="K10" s="29"/>
      <c r="L10" s="29">
        <f>SUM(L5:N9)</f>
        <v>421568</v>
      </c>
      <c r="M10" s="29"/>
      <c r="N10" s="29"/>
      <c r="O10" s="30">
        <v>16539967222</v>
      </c>
      <c r="P10" s="31"/>
      <c r="Q10" s="31"/>
      <c r="R10" s="32"/>
      <c r="S10" s="29">
        <f>SUM(S5:U9)</f>
        <v>416557</v>
      </c>
      <c r="T10" s="29"/>
      <c r="U10" s="29"/>
      <c r="V10" s="29">
        <v>16578763619</v>
      </c>
      <c r="W10" s="29"/>
      <c r="X10" s="29"/>
      <c r="Y10" s="29"/>
      <c r="Z10" s="29">
        <f>SUM(Z5:AB9)</f>
        <v>413715</v>
      </c>
      <c r="AA10" s="29"/>
      <c r="AB10" s="29"/>
      <c r="AC10" s="29">
        <v>16158454895</v>
      </c>
      <c r="AD10" s="29"/>
      <c r="AE10" s="29"/>
      <c r="AF10" s="29"/>
    </row>
    <row r="11" spans="1:32" ht="24" customHeight="1">
      <c r="A11" s="71" t="s">
        <v>72</v>
      </c>
    </row>
    <row r="12" spans="1:32" ht="18" customHeight="1">
      <c r="A12" s="71" t="s">
        <v>12</v>
      </c>
      <c r="V12" s="103"/>
      <c r="W12" s="103"/>
      <c r="X12" s="103"/>
      <c r="Y12" s="103"/>
      <c r="AC12" s="103" t="s">
        <v>8</v>
      </c>
      <c r="AD12" s="103"/>
      <c r="AE12" s="103"/>
      <c r="AF12" s="103"/>
    </row>
    <row r="13" spans="1:32" ht="28.5" customHeight="1">
      <c r="A13" s="104" t="s">
        <v>10</v>
      </c>
      <c r="B13" s="105"/>
      <c r="C13" s="105"/>
      <c r="D13" s="106"/>
      <c r="E13" s="107" t="s">
        <v>54</v>
      </c>
      <c r="F13" s="107"/>
      <c r="G13" s="107"/>
      <c r="H13" s="107"/>
      <c r="I13" s="107"/>
      <c r="J13" s="107"/>
      <c r="K13" s="107"/>
      <c r="L13" s="107" t="s">
        <v>55</v>
      </c>
      <c r="M13" s="107"/>
      <c r="N13" s="107"/>
      <c r="O13" s="107"/>
      <c r="P13" s="107"/>
      <c r="Q13" s="107"/>
      <c r="R13" s="107"/>
      <c r="S13" s="107" t="s">
        <v>56</v>
      </c>
      <c r="T13" s="107"/>
      <c r="U13" s="107"/>
      <c r="V13" s="107"/>
      <c r="W13" s="107"/>
      <c r="X13" s="107"/>
      <c r="Y13" s="107"/>
      <c r="Z13" s="107" t="s">
        <v>76</v>
      </c>
      <c r="AA13" s="107"/>
      <c r="AB13" s="107"/>
      <c r="AC13" s="107"/>
      <c r="AD13" s="107"/>
      <c r="AE13" s="107"/>
      <c r="AF13" s="107"/>
    </row>
    <row r="14" spans="1:32" ht="28.5" customHeight="1" thickBot="1">
      <c r="A14" s="115" t="s">
        <v>15</v>
      </c>
      <c r="B14" s="116"/>
      <c r="C14" s="116"/>
      <c r="D14" s="117"/>
      <c r="E14" s="111" t="s">
        <v>6</v>
      </c>
      <c r="F14" s="111"/>
      <c r="G14" s="111"/>
      <c r="H14" s="111" t="s">
        <v>7</v>
      </c>
      <c r="I14" s="111"/>
      <c r="J14" s="111"/>
      <c r="K14" s="111"/>
      <c r="L14" s="111" t="s">
        <v>6</v>
      </c>
      <c r="M14" s="111"/>
      <c r="N14" s="111"/>
      <c r="O14" s="111" t="s">
        <v>7</v>
      </c>
      <c r="P14" s="111"/>
      <c r="Q14" s="111"/>
      <c r="R14" s="111"/>
      <c r="S14" s="111" t="s">
        <v>6</v>
      </c>
      <c r="T14" s="111"/>
      <c r="U14" s="111"/>
      <c r="V14" s="111" t="s">
        <v>7</v>
      </c>
      <c r="W14" s="111"/>
      <c r="X14" s="111"/>
      <c r="Y14" s="111"/>
      <c r="Z14" s="111" t="s">
        <v>6</v>
      </c>
      <c r="AA14" s="111"/>
      <c r="AB14" s="111"/>
      <c r="AC14" s="111" t="s">
        <v>7</v>
      </c>
      <c r="AD14" s="111"/>
      <c r="AE14" s="111"/>
      <c r="AF14" s="111"/>
    </row>
    <row r="15" spans="1:32" ht="26.25" customHeight="1" thickTop="1">
      <c r="A15" s="118" t="s">
        <v>14</v>
      </c>
      <c r="B15" s="119" t="s">
        <v>2</v>
      </c>
      <c r="C15" s="119"/>
      <c r="D15" s="119"/>
      <c r="E15" s="12">
        <v>59482</v>
      </c>
      <c r="F15" s="12"/>
      <c r="G15" s="12"/>
      <c r="H15" s="12">
        <v>538501322</v>
      </c>
      <c r="I15" s="12"/>
      <c r="J15" s="12"/>
      <c r="K15" s="12"/>
      <c r="L15" s="12">
        <v>54545</v>
      </c>
      <c r="M15" s="12"/>
      <c r="N15" s="12"/>
      <c r="O15" s="12">
        <v>387390364</v>
      </c>
      <c r="P15" s="12"/>
      <c r="Q15" s="12"/>
      <c r="R15" s="12"/>
      <c r="S15" s="12">
        <v>50479</v>
      </c>
      <c r="T15" s="12"/>
      <c r="U15" s="12"/>
      <c r="V15" s="12">
        <v>328005917</v>
      </c>
      <c r="W15" s="12"/>
      <c r="X15" s="12"/>
      <c r="Y15" s="12"/>
      <c r="Z15" s="12">
        <v>51531</v>
      </c>
      <c r="AA15" s="12"/>
      <c r="AB15" s="12"/>
      <c r="AC15" s="12">
        <v>220867111</v>
      </c>
      <c r="AD15" s="12"/>
      <c r="AE15" s="12"/>
      <c r="AF15" s="12"/>
    </row>
    <row r="16" spans="1:32" ht="26.25" customHeight="1">
      <c r="A16" s="120"/>
      <c r="B16" s="121" t="s">
        <v>3</v>
      </c>
      <c r="C16" s="121"/>
      <c r="D16" s="121"/>
      <c r="E16" s="19">
        <v>7302</v>
      </c>
      <c r="F16" s="19"/>
      <c r="G16" s="19"/>
      <c r="H16" s="19">
        <f>619359609</f>
        <v>619359609</v>
      </c>
      <c r="I16" s="19"/>
      <c r="J16" s="19"/>
      <c r="K16" s="19"/>
      <c r="L16" s="19">
        <f>5481+1644</f>
        <v>7125</v>
      </c>
      <c r="M16" s="19"/>
      <c r="N16" s="19"/>
      <c r="O16" s="19">
        <f>563972662+66508400</f>
        <v>630481062</v>
      </c>
      <c r="P16" s="19"/>
      <c r="Q16" s="19"/>
      <c r="R16" s="19"/>
      <c r="S16" s="19">
        <f>5350+1541</f>
        <v>6891</v>
      </c>
      <c r="T16" s="19"/>
      <c r="U16" s="19"/>
      <c r="V16" s="13">
        <f>544900428+61585700</f>
        <v>606486128</v>
      </c>
      <c r="W16" s="13"/>
      <c r="X16" s="13"/>
      <c r="Y16" s="13"/>
      <c r="Z16" s="19">
        <v>6181</v>
      </c>
      <c r="AA16" s="19"/>
      <c r="AB16" s="19"/>
      <c r="AC16" s="13">
        <v>587753196</v>
      </c>
      <c r="AD16" s="13"/>
      <c r="AE16" s="13"/>
      <c r="AF16" s="13"/>
    </row>
    <row r="17" spans="1:32" ht="26.25" customHeight="1">
      <c r="A17" s="120"/>
      <c r="B17" s="122" t="s">
        <v>4</v>
      </c>
      <c r="C17" s="123"/>
      <c r="D17" s="124"/>
      <c r="E17" s="20">
        <v>30417</v>
      </c>
      <c r="F17" s="20"/>
      <c r="G17" s="20"/>
      <c r="H17" s="19">
        <f>930211350</f>
        <v>930211350</v>
      </c>
      <c r="I17" s="19"/>
      <c r="J17" s="19"/>
      <c r="K17" s="19"/>
      <c r="L17" s="20">
        <f>31605-749</f>
        <v>30856</v>
      </c>
      <c r="M17" s="20"/>
      <c r="N17" s="20"/>
      <c r="O17" s="19">
        <f>952167589</f>
        <v>952167589</v>
      </c>
      <c r="P17" s="19"/>
      <c r="Q17" s="19"/>
      <c r="R17" s="19"/>
      <c r="S17" s="20">
        <v>31432</v>
      </c>
      <c r="T17" s="20"/>
      <c r="U17" s="20"/>
      <c r="V17" s="13">
        <f>970932554</f>
        <v>970932554</v>
      </c>
      <c r="W17" s="13"/>
      <c r="X17" s="13"/>
      <c r="Y17" s="13"/>
      <c r="Z17" s="20">
        <v>28171</v>
      </c>
      <c r="AA17" s="20"/>
      <c r="AB17" s="20"/>
      <c r="AC17" s="13">
        <v>866064555</v>
      </c>
      <c r="AD17" s="13"/>
      <c r="AE17" s="13"/>
      <c r="AF17" s="13"/>
    </row>
    <row r="18" spans="1:32" ht="26.25" customHeight="1">
      <c r="A18" s="120"/>
      <c r="B18" s="125" t="s">
        <v>5</v>
      </c>
      <c r="C18" s="126"/>
      <c r="D18" s="127"/>
      <c r="E18" s="20">
        <v>13185</v>
      </c>
      <c r="F18" s="20"/>
      <c r="G18" s="20"/>
      <c r="H18" s="39">
        <v>740232333</v>
      </c>
      <c r="I18" s="39"/>
      <c r="J18" s="39"/>
      <c r="K18" s="39"/>
      <c r="L18" s="20">
        <v>13021</v>
      </c>
      <c r="M18" s="20"/>
      <c r="N18" s="20"/>
      <c r="O18" s="39">
        <v>765409113</v>
      </c>
      <c r="P18" s="39"/>
      <c r="Q18" s="39"/>
      <c r="R18" s="39"/>
      <c r="S18" s="20">
        <v>12400</v>
      </c>
      <c r="T18" s="20"/>
      <c r="U18" s="20"/>
      <c r="V18" s="17">
        <v>767582069</v>
      </c>
      <c r="W18" s="17"/>
      <c r="X18" s="17"/>
      <c r="Y18" s="17"/>
      <c r="Z18" s="20">
        <v>11649</v>
      </c>
      <c r="AA18" s="20"/>
      <c r="AB18" s="20"/>
      <c r="AC18" s="17">
        <v>782583515</v>
      </c>
      <c r="AD18" s="17"/>
      <c r="AE18" s="17"/>
      <c r="AF18" s="17"/>
    </row>
    <row r="19" spans="1:32" ht="26.25" customHeight="1" thickBot="1">
      <c r="A19" s="128"/>
      <c r="B19" s="129" t="s">
        <v>13</v>
      </c>
      <c r="C19" s="129"/>
      <c r="D19" s="129"/>
      <c r="E19" s="36">
        <f>SUM(E15:G18)</f>
        <v>110386</v>
      </c>
      <c r="F19" s="37"/>
      <c r="G19" s="38"/>
      <c r="H19" s="18">
        <f>SUM(H15:K18)</f>
        <v>2828304614</v>
      </c>
      <c r="I19" s="18"/>
      <c r="J19" s="18"/>
      <c r="K19" s="18"/>
      <c r="L19" s="36">
        <f>SUM(L15:N18)</f>
        <v>105547</v>
      </c>
      <c r="M19" s="37"/>
      <c r="N19" s="38"/>
      <c r="O19" s="18">
        <f>SUM(O15:R18)</f>
        <v>2735448128</v>
      </c>
      <c r="P19" s="18"/>
      <c r="Q19" s="18"/>
      <c r="R19" s="18"/>
      <c r="S19" s="18">
        <f>SUM(S15:U18)</f>
        <v>101202</v>
      </c>
      <c r="T19" s="18"/>
      <c r="U19" s="18"/>
      <c r="V19" s="18">
        <f>SUM(V15:Y18)</f>
        <v>2673006668</v>
      </c>
      <c r="W19" s="18"/>
      <c r="X19" s="18"/>
      <c r="Y19" s="18"/>
      <c r="Z19" s="18">
        <f>SUM(Z15:AB18)</f>
        <v>97532</v>
      </c>
      <c r="AA19" s="18"/>
      <c r="AB19" s="18"/>
      <c r="AC19" s="18">
        <f>SUM(AC15:AF18)</f>
        <v>2457268377</v>
      </c>
      <c r="AD19" s="18"/>
      <c r="AE19" s="18"/>
      <c r="AF19" s="18"/>
    </row>
    <row r="20" spans="1:32" ht="26.25" customHeight="1" thickTop="1">
      <c r="A20" s="130" t="s">
        <v>74</v>
      </c>
      <c r="B20" s="119" t="s">
        <v>2</v>
      </c>
      <c r="C20" s="119"/>
      <c r="D20" s="119"/>
      <c r="E20" s="12">
        <v>128246</v>
      </c>
      <c r="F20" s="12"/>
      <c r="G20" s="12"/>
      <c r="H20" s="12">
        <v>7451813673</v>
      </c>
      <c r="I20" s="12"/>
      <c r="J20" s="12"/>
      <c r="K20" s="12"/>
      <c r="L20" s="12">
        <v>122178</v>
      </c>
      <c r="M20" s="12"/>
      <c r="N20" s="12"/>
      <c r="O20" s="12">
        <v>7387127567</v>
      </c>
      <c r="P20" s="12"/>
      <c r="Q20" s="12"/>
      <c r="R20" s="12"/>
      <c r="S20" s="12">
        <v>117075</v>
      </c>
      <c r="T20" s="12"/>
      <c r="U20" s="12"/>
      <c r="V20" s="12">
        <v>7208947508</v>
      </c>
      <c r="W20" s="12"/>
      <c r="X20" s="12"/>
      <c r="Y20" s="12"/>
      <c r="Z20" s="12">
        <v>116585</v>
      </c>
      <c r="AA20" s="12"/>
      <c r="AB20" s="12"/>
      <c r="AC20" s="12">
        <v>6884861557</v>
      </c>
      <c r="AD20" s="12"/>
      <c r="AE20" s="12"/>
      <c r="AF20" s="12"/>
    </row>
    <row r="21" spans="1:32" ht="26.25" customHeight="1">
      <c r="A21" s="131"/>
      <c r="B21" s="121" t="s">
        <v>3</v>
      </c>
      <c r="C21" s="121"/>
      <c r="D21" s="121"/>
      <c r="E21" s="13">
        <v>29759</v>
      </c>
      <c r="F21" s="13"/>
      <c r="G21" s="13"/>
      <c r="H21" s="13">
        <f>2445015100</f>
        <v>2445015100</v>
      </c>
      <c r="I21" s="13"/>
      <c r="J21" s="13"/>
      <c r="K21" s="13"/>
      <c r="L21" s="13">
        <f>20207+10244</f>
        <v>30451</v>
      </c>
      <c r="M21" s="13"/>
      <c r="N21" s="13"/>
      <c r="O21" s="13">
        <f>2226371200+358412100</f>
        <v>2584783300</v>
      </c>
      <c r="P21" s="13"/>
      <c r="Q21" s="13"/>
      <c r="R21" s="13"/>
      <c r="S21" s="13">
        <f>20745+10223</f>
        <v>30968</v>
      </c>
      <c r="T21" s="13"/>
      <c r="U21" s="13"/>
      <c r="V21" s="13">
        <f>2313121200+359051500</f>
        <v>2672172700</v>
      </c>
      <c r="W21" s="13"/>
      <c r="X21" s="13"/>
      <c r="Y21" s="13"/>
      <c r="Z21" s="13">
        <v>31162</v>
      </c>
      <c r="AA21" s="13"/>
      <c r="AB21" s="13"/>
      <c r="AC21" s="13">
        <v>2688224800</v>
      </c>
      <c r="AD21" s="13"/>
      <c r="AE21" s="13"/>
      <c r="AF21" s="13"/>
    </row>
    <row r="22" spans="1:32" ht="26.25" customHeight="1">
      <c r="A22" s="131"/>
      <c r="B22" s="122" t="s">
        <v>4</v>
      </c>
      <c r="C22" s="123"/>
      <c r="D22" s="124"/>
      <c r="E22" s="13">
        <v>51350</v>
      </c>
      <c r="F22" s="13"/>
      <c r="G22" s="13"/>
      <c r="H22" s="13">
        <f>1647705283</f>
        <v>1647705283</v>
      </c>
      <c r="I22" s="13"/>
      <c r="J22" s="13"/>
      <c r="K22" s="13"/>
      <c r="L22" s="13">
        <v>52573</v>
      </c>
      <c r="M22" s="13"/>
      <c r="N22" s="13"/>
      <c r="O22" s="13">
        <f>1708229192</f>
        <v>1708229192</v>
      </c>
      <c r="P22" s="13"/>
      <c r="Q22" s="13"/>
      <c r="R22" s="13"/>
      <c r="S22" s="13">
        <v>55692</v>
      </c>
      <c r="T22" s="13"/>
      <c r="U22" s="13"/>
      <c r="V22" s="13">
        <f>1826389171</f>
        <v>1826389171</v>
      </c>
      <c r="W22" s="13"/>
      <c r="X22" s="13"/>
      <c r="Y22" s="13"/>
      <c r="Z22" s="13">
        <v>57807</v>
      </c>
      <c r="AA22" s="13"/>
      <c r="AB22" s="13"/>
      <c r="AC22" s="13">
        <v>1873669239</v>
      </c>
      <c r="AD22" s="13"/>
      <c r="AE22" s="13"/>
      <c r="AF22" s="13"/>
    </row>
    <row r="23" spans="1:32" ht="26.25" customHeight="1">
      <c r="A23" s="131"/>
      <c r="B23" s="125" t="s">
        <v>5</v>
      </c>
      <c r="C23" s="126"/>
      <c r="D23" s="127"/>
      <c r="E23" s="16">
        <v>28054</v>
      </c>
      <c r="F23" s="16"/>
      <c r="G23" s="16"/>
      <c r="H23" s="17">
        <v>1423472488</v>
      </c>
      <c r="I23" s="17"/>
      <c r="J23" s="17"/>
      <c r="K23" s="17"/>
      <c r="L23" s="16">
        <v>28747</v>
      </c>
      <c r="M23" s="16"/>
      <c r="N23" s="16"/>
      <c r="O23" s="17">
        <v>1513584038</v>
      </c>
      <c r="P23" s="17"/>
      <c r="Q23" s="17"/>
      <c r="R23" s="17"/>
      <c r="S23" s="16">
        <v>28655</v>
      </c>
      <c r="T23" s="16"/>
      <c r="U23" s="16"/>
      <c r="V23" s="17">
        <v>1571365680</v>
      </c>
      <c r="W23" s="17"/>
      <c r="X23" s="17"/>
      <c r="Y23" s="17"/>
      <c r="Z23" s="16">
        <v>29802</v>
      </c>
      <c r="AA23" s="16"/>
      <c r="AB23" s="16"/>
      <c r="AC23" s="17">
        <v>1655459580</v>
      </c>
      <c r="AD23" s="17"/>
      <c r="AE23" s="17"/>
      <c r="AF23" s="17"/>
    </row>
    <row r="24" spans="1:32" ht="26.25" customHeight="1" thickBot="1">
      <c r="A24" s="132"/>
      <c r="B24" s="129" t="s">
        <v>13</v>
      </c>
      <c r="C24" s="129"/>
      <c r="D24" s="129"/>
      <c r="E24" s="36">
        <f>SUM(E20:G23)</f>
        <v>237409</v>
      </c>
      <c r="F24" s="37"/>
      <c r="G24" s="38"/>
      <c r="H24" s="18">
        <f>SUM(H20:K23)</f>
        <v>12968006544</v>
      </c>
      <c r="I24" s="18"/>
      <c r="J24" s="18"/>
      <c r="K24" s="18"/>
      <c r="L24" s="36">
        <f>SUM(L20:N23)</f>
        <v>233949</v>
      </c>
      <c r="M24" s="37"/>
      <c r="N24" s="38"/>
      <c r="O24" s="18">
        <f>SUM(O20:R23)</f>
        <v>13193724097</v>
      </c>
      <c r="P24" s="18"/>
      <c r="Q24" s="18"/>
      <c r="R24" s="18"/>
      <c r="S24" s="18">
        <f>SUM(S20:U23)</f>
        <v>232390</v>
      </c>
      <c r="T24" s="18"/>
      <c r="U24" s="18"/>
      <c r="V24" s="18">
        <f>SUM(V20:Y23)</f>
        <v>13278875059</v>
      </c>
      <c r="W24" s="18"/>
      <c r="X24" s="18"/>
      <c r="Y24" s="18"/>
      <c r="Z24" s="18">
        <f>SUM(Z20:AB23)</f>
        <v>235356</v>
      </c>
      <c r="AA24" s="18"/>
      <c r="AB24" s="18"/>
      <c r="AC24" s="18">
        <f>SUM(AC20:AF23)</f>
        <v>13102215176</v>
      </c>
      <c r="AD24" s="18"/>
      <c r="AE24" s="18"/>
      <c r="AF24" s="18"/>
    </row>
    <row r="25" spans="1:32" ht="26.25" customHeight="1" thickTop="1">
      <c r="A25" s="118" t="s">
        <v>16</v>
      </c>
      <c r="B25" s="119" t="s">
        <v>2</v>
      </c>
      <c r="C25" s="119"/>
      <c r="D25" s="119"/>
      <c r="E25" s="12">
        <v>19250</v>
      </c>
      <c r="F25" s="12"/>
      <c r="G25" s="12"/>
      <c r="H25" s="33">
        <v>66793455</v>
      </c>
      <c r="I25" s="34"/>
      <c r="J25" s="34"/>
      <c r="K25" s="35"/>
      <c r="L25" s="12">
        <v>18447</v>
      </c>
      <c r="M25" s="12"/>
      <c r="N25" s="12"/>
      <c r="O25" s="33">
        <v>83329388</v>
      </c>
      <c r="P25" s="34"/>
      <c r="Q25" s="34"/>
      <c r="R25" s="35"/>
      <c r="S25" s="12">
        <v>17254</v>
      </c>
      <c r="T25" s="12"/>
      <c r="U25" s="12"/>
      <c r="V25" s="12">
        <v>76956710</v>
      </c>
      <c r="W25" s="12"/>
      <c r="X25" s="12"/>
      <c r="Y25" s="12"/>
      <c r="Z25" s="12">
        <v>16739</v>
      </c>
      <c r="AA25" s="12"/>
      <c r="AB25" s="12"/>
      <c r="AC25" s="12">
        <v>75249972</v>
      </c>
      <c r="AD25" s="12"/>
      <c r="AE25" s="12"/>
      <c r="AF25" s="12"/>
    </row>
    <row r="26" spans="1:32" ht="26.25" customHeight="1">
      <c r="A26" s="120"/>
      <c r="B26" s="121" t="s">
        <v>3</v>
      </c>
      <c r="C26" s="121"/>
      <c r="D26" s="121"/>
      <c r="E26" s="13">
        <v>2207</v>
      </c>
      <c r="F26" s="13"/>
      <c r="G26" s="13"/>
      <c r="H26" s="13">
        <f>7822300</f>
        <v>7822300</v>
      </c>
      <c r="I26" s="13"/>
      <c r="J26" s="13"/>
      <c r="K26" s="13"/>
      <c r="L26" s="13">
        <f>983+1214</f>
        <v>2197</v>
      </c>
      <c r="M26" s="13"/>
      <c r="N26" s="13"/>
      <c r="O26" s="13">
        <f>4646300+5292000</f>
        <v>9938300</v>
      </c>
      <c r="P26" s="13"/>
      <c r="Q26" s="13"/>
      <c r="R26" s="13"/>
      <c r="S26" s="13">
        <f>1012+1172</f>
        <v>2184</v>
      </c>
      <c r="T26" s="13"/>
      <c r="U26" s="13"/>
      <c r="V26" s="13">
        <f>5011100+5304200</f>
        <v>10315300</v>
      </c>
      <c r="W26" s="13"/>
      <c r="X26" s="13"/>
      <c r="Y26" s="13"/>
      <c r="Z26" s="13">
        <v>2298</v>
      </c>
      <c r="AA26" s="13"/>
      <c r="AB26" s="13"/>
      <c r="AC26" s="13">
        <v>12561900</v>
      </c>
      <c r="AD26" s="13"/>
      <c r="AE26" s="13"/>
      <c r="AF26" s="13"/>
    </row>
    <row r="27" spans="1:32" ht="26.25" customHeight="1">
      <c r="A27" s="120"/>
      <c r="B27" s="122" t="s">
        <v>4</v>
      </c>
      <c r="C27" s="123"/>
      <c r="D27" s="124"/>
      <c r="E27" s="13">
        <v>28892</v>
      </c>
      <c r="F27" s="13"/>
      <c r="G27" s="13"/>
      <c r="H27" s="13">
        <f>103013678</f>
        <v>103013678</v>
      </c>
      <c r="I27" s="13"/>
      <c r="J27" s="13"/>
      <c r="K27" s="13"/>
      <c r="L27" s="13">
        <v>27693</v>
      </c>
      <c r="M27" s="13"/>
      <c r="N27" s="13"/>
      <c r="O27" s="13">
        <f>127525120</f>
        <v>127525120</v>
      </c>
      <c r="P27" s="13"/>
      <c r="Q27" s="13"/>
      <c r="R27" s="13"/>
      <c r="S27" s="13">
        <v>30351</v>
      </c>
      <c r="T27" s="13"/>
      <c r="U27" s="13"/>
      <c r="V27" s="13">
        <f>144861800</f>
        <v>144861800</v>
      </c>
      <c r="W27" s="13"/>
      <c r="X27" s="13"/>
      <c r="Y27" s="13"/>
      <c r="Z27" s="13">
        <v>31401</v>
      </c>
      <c r="AA27" s="13"/>
      <c r="AB27" s="13"/>
      <c r="AC27" s="13">
        <v>156461088</v>
      </c>
      <c r="AD27" s="13"/>
      <c r="AE27" s="13"/>
      <c r="AF27" s="13"/>
    </row>
    <row r="28" spans="1:32" ht="26.25" customHeight="1">
      <c r="A28" s="120"/>
      <c r="B28" s="122" t="s">
        <v>5</v>
      </c>
      <c r="C28" s="123"/>
      <c r="D28" s="124"/>
      <c r="E28" s="14">
        <v>8267</v>
      </c>
      <c r="F28" s="14"/>
      <c r="G28" s="14"/>
      <c r="H28" s="13">
        <v>31314180</v>
      </c>
      <c r="I28" s="13"/>
      <c r="J28" s="13"/>
      <c r="K28" s="13"/>
      <c r="L28" s="14">
        <v>8693</v>
      </c>
      <c r="M28" s="14"/>
      <c r="N28" s="14"/>
      <c r="O28" s="13">
        <v>41405940</v>
      </c>
      <c r="P28" s="13"/>
      <c r="Q28" s="13"/>
      <c r="R28" s="13"/>
      <c r="S28" s="14">
        <v>8352</v>
      </c>
      <c r="T28" s="14"/>
      <c r="U28" s="14"/>
      <c r="V28" s="13">
        <v>41611420</v>
      </c>
      <c r="W28" s="13"/>
      <c r="X28" s="13"/>
      <c r="Y28" s="13"/>
      <c r="Z28" s="14">
        <v>8251</v>
      </c>
      <c r="AA28" s="14"/>
      <c r="AB28" s="14"/>
      <c r="AC28" s="13">
        <v>42327400</v>
      </c>
      <c r="AD28" s="13"/>
      <c r="AE28" s="13"/>
      <c r="AF28" s="13"/>
    </row>
    <row r="29" spans="1:32" ht="26.25" customHeight="1" thickBot="1">
      <c r="A29" s="128"/>
      <c r="B29" s="133" t="s">
        <v>13</v>
      </c>
      <c r="C29" s="133"/>
      <c r="D29" s="133"/>
      <c r="E29" s="36">
        <f>SUM(E25:G28)</f>
        <v>58616</v>
      </c>
      <c r="F29" s="37"/>
      <c r="G29" s="38"/>
      <c r="H29" s="15">
        <f>SUM(H25:K28)</f>
        <v>208943613</v>
      </c>
      <c r="I29" s="15"/>
      <c r="J29" s="15"/>
      <c r="K29" s="15"/>
      <c r="L29" s="36">
        <f>SUM(L25:N28)</f>
        <v>57030</v>
      </c>
      <c r="M29" s="37"/>
      <c r="N29" s="38"/>
      <c r="O29" s="15">
        <f>SUM(O25:R28)</f>
        <v>262198748</v>
      </c>
      <c r="P29" s="15"/>
      <c r="Q29" s="15"/>
      <c r="R29" s="15"/>
      <c r="S29" s="15">
        <f>SUM(S25:U28)</f>
        <v>58141</v>
      </c>
      <c r="T29" s="15"/>
      <c r="U29" s="15"/>
      <c r="V29" s="15">
        <f>SUM(V25:Y28)</f>
        <v>273745230</v>
      </c>
      <c r="W29" s="15"/>
      <c r="X29" s="15"/>
      <c r="Y29" s="15"/>
      <c r="Z29" s="15">
        <f>SUM(Z25:AB28)</f>
        <v>58689</v>
      </c>
      <c r="AA29" s="15"/>
      <c r="AB29" s="15"/>
      <c r="AC29" s="15">
        <f>SUM(AC25:AF28)</f>
        <v>286600360</v>
      </c>
      <c r="AD29" s="15"/>
      <c r="AE29" s="15"/>
      <c r="AF29" s="15"/>
    </row>
    <row r="30" spans="1:32" ht="26.25" customHeight="1" thickTop="1" thickBot="1">
      <c r="A30" s="134" t="s">
        <v>73</v>
      </c>
      <c r="B30" s="135"/>
      <c r="C30" s="135"/>
      <c r="D30" s="136"/>
      <c r="E30" s="9">
        <v>26350</v>
      </c>
      <c r="F30" s="10"/>
      <c r="G30" s="11"/>
      <c r="H30" s="9">
        <v>348158735</v>
      </c>
      <c r="I30" s="10"/>
      <c r="J30" s="10"/>
      <c r="K30" s="11"/>
      <c r="L30" s="9">
        <v>25042</v>
      </c>
      <c r="M30" s="10"/>
      <c r="N30" s="11"/>
      <c r="O30" s="9">
        <v>348596249</v>
      </c>
      <c r="P30" s="10"/>
      <c r="Q30" s="10"/>
      <c r="R30" s="11"/>
      <c r="S30" s="9">
        <v>24824</v>
      </c>
      <c r="T30" s="10"/>
      <c r="U30" s="11"/>
      <c r="V30" s="9">
        <v>353136662</v>
      </c>
      <c r="W30" s="10"/>
      <c r="X30" s="10"/>
      <c r="Y30" s="11"/>
      <c r="Z30" s="9">
        <v>22138</v>
      </c>
      <c r="AA30" s="10"/>
      <c r="AB30" s="11"/>
      <c r="AC30" s="9">
        <v>312370982</v>
      </c>
      <c r="AD30" s="10"/>
      <c r="AE30" s="10"/>
      <c r="AF30" s="11"/>
    </row>
    <row r="31" spans="1:32" ht="26.25" customHeight="1" thickTop="1">
      <c r="A31" s="137" t="s">
        <v>9</v>
      </c>
      <c r="B31" s="137"/>
      <c r="C31" s="137"/>
      <c r="D31" s="137"/>
      <c r="E31" s="12">
        <f>E29+E24+E19+E30</f>
        <v>432761</v>
      </c>
      <c r="F31" s="12"/>
      <c r="G31" s="12"/>
      <c r="H31" s="12">
        <f>H29+H24+H19+H30</f>
        <v>16353413506</v>
      </c>
      <c r="I31" s="12"/>
      <c r="J31" s="12"/>
      <c r="K31" s="12"/>
      <c r="L31" s="12">
        <f>L29+L24+L19+L30</f>
        <v>421568</v>
      </c>
      <c r="M31" s="12"/>
      <c r="N31" s="12"/>
      <c r="O31" s="12">
        <f>O29+O24+O19+O30</f>
        <v>16539967222</v>
      </c>
      <c r="P31" s="12"/>
      <c r="Q31" s="12"/>
      <c r="R31" s="12"/>
      <c r="S31" s="12">
        <f>S29+S24+S19+S30</f>
        <v>416557</v>
      </c>
      <c r="T31" s="12"/>
      <c r="U31" s="12"/>
      <c r="V31" s="12">
        <f>V29+V24+V19+V30</f>
        <v>16578763619</v>
      </c>
      <c r="W31" s="12"/>
      <c r="X31" s="12"/>
      <c r="Y31" s="12"/>
      <c r="Z31" s="12">
        <f>Z29+Z24+Z19+Z30</f>
        <v>413715</v>
      </c>
      <c r="AA31" s="12"/>
      <c r="AB31" s="12"/>
      <c r="AC31" s="12">
        <f>AC29+AC24+AC19+AC30</f>
        <v>16158454895</v>
      </c>
      <c r="AD31" s="12"/>
      <c r="AE31" s="12"/>
      <c r="AF31" s="12"/>
    </row>
    <row r="33" ht="12.75" customHeight="1"/>
  </sheetData>
  <mergeCells count="242">
    <mergeCell ref="V5:Y5"/>
    <mergeCell ref="S6:U6"/>
    <mergeCell ref="V6:Y6"/>
    <mergeCell ref="L7:N7"/>
    <mergeCell ref="O7:R7"/>
    <mergeCell ref="S10:U10"/>
    <mergeCell ref="V10:Y10"/>
    <mergeCell ref="A9:D9"/>
    <mergeCell ref="S13:Y13"/>
    <mergeCell ref="L9:N9"/>
    <mergeCell ref="O9:R9"/>
    <mergeCell ref="L3:R3"/>
    <mergeCell ref="L4:N4"/>
    <mergeCell ref="O4:R4"/>
    <mergeCell ref="A4:D4"/>
    <mergeCell ref="A5:D5"/>
    <mergeCell ref="L5:N5"/>
    <mergeCell ref="O5:R5"/>
    <mergeCell ref="E5:G5"/>
    <mergeCell ref="S5:U5"/>
    <mergeCell ref="V2:Y2"/>
    <mergeCell ref="S3:Y3"/>
    <mergeCell ref="S4:U4"/>
    <mergeCell ref="V4:Y4"/>
    <mergeCell ref="S7:U7"/>
    <mergeCell ref="V7:Y7"/>
    <mergeCell ref="L6:N6"/>
    <mergeCell ref="O6:R6"/>
    <mergeCell ref="A8:D8"/>
    <mergeCell ref="E8:G8"/>
    <mergeCell ref="H8:K8"/>
    <mergeCell ref="L8:N8"/>
    <mergeCell ref="O8:R8"/>
    <mergeCell ref="H5:K5"/>
    <mergeCell ref="E6:G6"/>
    <mergeCell ref="H6:K6"/>
    <mergeCell ref="E7:G7"/>
    <mergeCell ref="H7:K7"/>
    <mergeCell ref="A6:D6"/>
    <mergeCell ref="A7:D7"/>
    <mergeCell ref="A3:D3"/>
    <mergeCell ref="E4:G4"/>
    <mergeCell ref="H4:K4"/>
    <mergeCell ref="E3:K3"/>
    <mergeCell ref="L14:N14"/>
    <mergeCell ref="O14:R14"/>
    <mergeCell ref="S14:U14"/>
    <mergeCell ref="V14:Y14"/>
    <mergeCell ref="E9:G9"/>
    <mergeCell ref="H9:K9"/>
    <mergeCell ref="A10:D10"/>
    <mergeCell ref="E10:G10"/>
    <mergeCell ref="H10:K10"/>
    <mergeCell ref="L10:N10"/>
    <mergeCell ref="O10:R10"/>
    <mergeCell ref="S9:U9"/>
    <mergeCell ref="V9:Y9"/>
    <mergeCell ref="B19:D19"/>
    <mergeCell ref="A15:A19"/>
    <mergeCell ref="E13:K13"/>
    <mergeCell ref="L13:R13"/>
    <mergeCell ref="E15:G15"/>
    <mergeCell ref="H15:K15"/>
    <mergeCell ref="L15:N15"/>
    <mergeCell ref="O15:R15"/>
    <mergeCell ref="A13:D13"/>
    <mergeCell ref="A14:D14"/>
    <mergeCell ref="B15:D15"/>
    <mergeCell ref="B16:D16"/>
    <mergeCell ref="B17:D17"/>
    <mergeCell ref="B18:D18"/>
    <mergeCell ref="E17:G17"/>
    <mergeCell ref="H17:K17"/>
    <mergeCell ref="L17:N17"/>
    <mergeCell ref="O17:R17"/>
    <mergeCell ref="E19:G19"/>
    <mergeCell ref="H19:K19"/>
    <mergeCell ref="L19:N19"/>
    <mergeCell ref="O19:R19"/>
    <mergeCell ref="E14:G14"/>
    <mergeCell ref="H14:K14"/>
    <mergeCell ref="S17:U17"/>
    <mergeCell ref="V17:Y17"/>
    <mergeCell ref="S15:U15"/>
    <mergeCell ref="V15:Y15"/>
    <mergeCell ref="E16:G16"/>
    <mergeCell ref="H16:K16"/>
    <mergeCell ref="L16:N16"/>
    <mergeCell ref="O16:R16"/>
    <mergeCell ref="S16:U16"/>
    <mergeCell ref="V16:Y16"/>
    <mergeCell ref="S19:U19"/>
    <mergeCell ref="V19:Y19"/>
    <mergeCell ref="E18:G18"/>
    <mergeCell ref="H18:K18"/>
    <mergeCell ref="L18:N18"/>
    <mergeCell ref="O18:R18"/>
    <mergeCell ref="S18:U18"/>
    <mergeCell ref="V18:Y18"/>
    <mergeCell ref="A20:A24"/>
    <mergeCell ref="B20:D20"/>
    <mergeCell ref="E20:G20"/>
    <mergeCell ref="H20:K20"/>
    <mergeCell ref="L20:N20"/>
    <mergeCell ref="O20:R20"/>
    <mergeCell ref="B22:D22"/>
    <mergeCell ref="E22:G22"/>
    <mergeCell ref="H22:K22"/>
    <mergeCell ref="L22:N22"/>
    <mergeCell ref="O22:R22"/>
    <mergeCell ref="S20:U20"/>
    <mergeCell ref="V20:Y20"/>
    <mergeCell ref="B21:D21"/>
    <mergeCell ref="E21:G21"/>
    <mergeCell ref="H21:K21"/>
    <mergeCell ref="L21:N21"/>
    <mergeCell ref="O21:R21"/>
    <mergeCell ref="S21:U21"/>
    <mergeCell ref="V21:Y21"/>
    <mergeCell ref="S22:U22"/>
    <mergeCell ref="V22:Y22"/>
    <mergeCell ref="B23:D23"/>
    <mergeCell ref="E23:G23"/>
    <mergeCell ref="H23:K23"/>
    <mergeCell ref="L23:N23"/>
    <mergeCell ref="O23:R23"/>
    <mergeCell ref="S23:U23"/>
    <mergeCell ref="V23:Y23"/>
    <mergeCell ref="H26:K26"/>
    <mergeCell ref="L26:N26"/>
    <mergeCell ref="O26:R26"/>
    <mergeCell ref="S26:U26"/>
    <mergeCell ref="V26:Y26"/>
    <mergeCell ref="V24:Y24"/>
    <mergeCell ref="B24:D24"/>
    <mergeCell ref="E24:G24"/>
    <mergeCell ref="H24:K24"/>
    <mergeCell ref="L24:N24"/>
    <mergeCell ref="O24:R24"/>
    <mergeCell ref="S24:U24"/>
    <mergeCell ref="V31:Y31"/>
    <mergeCell ref="V12:Y12"/>
    <mergeCell ref="A31:D31"/>
    <mergeCell ref="E31:G31"/>
    <mergeCell ref="H31:K31"/>
    <mergeCell ref="L31:N31"/>
    <mergeCell ref="O31:R31"/>
    <mergeCell ref="S31:U31"/>
    <mergeCell ref="V29:Y29"/>
    <mergeCell ref="A25:A29"/>
    <mergeCell ref="B25:D25"/>
    <mergeCell ref="E25:G25"/>
    <mergeCell ref="H25:K25"/>
    <mergeCell ref="L25:N25"/>
    <mergeCell ref="O25:R25"/>
    <mergeCell ref="S25:U25"/>
    <mergeCell ref="V25:Y25"/>
    <mergeCell ref="B26:D26"/>
    <mergeCell ref="B29:D29"/>
    <mergeCell ref="E29:G29"/>
    <mergeCell ref="H29:K29"/>
    <mergeCell ref="L29:N29"/>
    <mergeCell ref="O29:R29"/>
    <mergeCell ref="S29:U29"/>
    <mergeCell ref="A30:D30"/>
    <mergeCell ref="S8:U8"/>
    <mergeCell ref="V8:Y8"/>
    <mergeCell ref="E30:G30"/>
    <mergeCell ref="H30:K30"/>
    <mergeCell ref="L30:N30"/>
    <mergeCell ref="O30:R30"/>
    <mergeCell ref="S30:U30"/>
    <mergeCell ref="V30:Y30"/>
    <mergeCell ref="V27:Y27"/>
    <mergeCell ref="B28:D28"/>
    <mergeCell ref="E28:G28"/>
    <mergeCell ref="H28:K28"/>
    <mergeCell ref="L28:N28"/>
    <mergeCell ref="O28:R28"/>
    <mergeCell ref="S28:U28"/>
    <mergeCell ref="V28:Y28"/>
    <mergeCell ref="B27:D27"/>
    <mergeCell ref="E27:G27"/>
    <mergeCell ref="H27:K27"/>
    <mergeCell ref="L27:N27"/>
    <mergeCell ref="O27:R27"/>
    <mergeCell ref="S27:U27"/>
    <mergeCell ref="E26:G26"/>
    <mergeCell ref="AC2:AF2"/>
    <mergeCell ref="Z3:AF3"/>
    <mergeCell ref="Z4:AB4"/>
    <mergeCell ref="AC4:AF4"/>
    <mergeCell ref="Z5:AB5"/>
    <mergeCell ref="AC5:AF5"/>
    <mergeCell ref="Z6:AB6"/>
    <mergeCell ref="AC6:AF6"/>
    <mergeCell ref="Z7:AB7"/>
    <mergeCell ref="AC7:AF7"/>
    <mergeCell ref="Z8:AB8"/>
    <mergeCell ref="AC8:AF8"/>
    <mergeCell ref="Z9:AB9"/>
    <mergeCell ref="AC9:AF9"/>
    <mergeCell ref="Z10:AB10"/>
    <mergeCell ref="AC10:AF10"/>
    <mergeCell ref="AC12:AF12"/>
    <mergeCell ref="Z13:AF13"/>
    <mergeCell ref="Z14:AB14"/>
    <mergeCell ref="AC14:AF14"/>
    <mergeCell ref="Z15:AB15"/>
    <mergeCell ref="AC15:AF15"/>
    <mergeCell ref="Z16:AB16"/>
    <mergeCell ref="AC16:AF16"/>
    <mergeCell ref="Z17:AB17"/>
    <mergeCell ref="AC17:AF17"/>
    <mergeCell ref="Z18:AB18"/>
    <mergeCell ref="AC18:AF18"/>
    <mergeCell ref="Z19:AB19"/>
    <mergeCell ref="AC19:AF19"/>
    <mergeCell ref="Z20:AB20"/>
    <mergeCell ref="AC20:AF20"/>
    <mergeCell ref="Z21:AB21"/>
    <mergeCell ref="AC21:AF21"/>
    <mergeCell ref="Z22:AB22"/>
    <mergeCell ref="AC22:AF22"/>
    <mergeCell ref="Z23:AB23"/>
    <mergeCell ref="AC23:AF23"/>
    <mergeCell ref="Z24:AB24"/>
    <mergeCell ref="AC24:AF24"/>
    <mergeCell ref="Z30:AB30"/>
    <mergeCell ref="AC30:AF30"/>
    <mergeCell ref="Z31:AB31"/>
    <mergeCell ref="AC31:AF31"/>
    <mergeCell ref="Z25:AB25"/>
    <mergeCell ref="AC25:AF25"/>
    <mergeCell ref="Z26:AB26"/>
    <mergeCell ref="AC26:AF26"/>
    <mergeCell ref="Z27:AB27"/>
    <mergeCell ref="AC27:AF27"/>
    <mergeCell ref="Z28:AB28"/>
    <mergeCell ref="AC28:AF28"/>
    <mergeCell ref="Z29:AB29"/>
    <mergeCell ref="AC29:AF29"/>
  </mergeCells>
  <phoneticPr fontId="2"/>
  <dataValidations count="1">
    <dataValidation imeMode="off" allowBlank="1" showInputMessage="1" showErrorMessage="1" sqref="E17:G18 L17:N18 S17:U18 E23:G23 L23:N23 S23:U23 E28:G28 L28:N28 S28:U28 Z17:AB18 Z23:AB23 Z28:AB28"/>
  </dataValidations>
  <pageMargins left="0.23622047244094491" right="0.23622047244094491" top="0.15748031496062992" bottom="0.74803149606299213" header="0.31496062992125984" footer="0.31496062992125984"/>
  <pageSetup paperSize="9" orientation="portrait" r:id="rId1"/>
  <headerFooter scaleWithDoc="0">
    <oddFooter>&amp;C&amp;"ＭＳ 明朝,標準"－26－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workbookViewId="0"/>
  </sheetViews>
  <sheetFormatPr defaultRowHeight="13.5"/>
  <cols>
    <col min="1" max="4" width="4.125" style="71" customWidth="1"/>
    <col min="5" max="10" width="2.875" style="71" customWidth="1"/>
    <col min="11" max="12" width="3.5" style="71" customWidth="1"/>
    <col min="13" max="18" width="2.875" style="71" customWidth="1"/>
    <col min="19" max="20" width="3.5" style="71" customWidth="1"/>
    <col min="21" max="26" width="2.875" style="71" customWidth="1"/>
    <col min="27" max="28" width="3.5" style="71" customWidth="1"/>
    <col min="29" max="77" width="4.25" style="71" customWidth="1"/>
    <col min="78" max="16384" width="9" style="71"/>
  </cols>
  <sheetData>
    <row r="1" spans="1:28" ht="17.25">
      <c r="A1" s="1" t="s">
        <v>22</v>
      </c>
      <c r="Y1" s="138" t="s">
        <v>19</v>
      </c>
      <c r="Z1" s="138"/>
      <c r="AA1" s="138"/>
      <c r="AB1" s="138"/>
    </row>
    <row r="2" spans="1:28" ht="6.75" customHeight="1">
      <c r="A2" s="1"/>
      <c r="Y2" s="139"/>
      <c r="Z2" s="139"/>
      <c r="AA2" s="139"/>
      <c r="AB2" s="139"/>
    </row>
    <row r="3" spans="1:28" ht="22.5" customHeight="1">
      <c r="A3" s="104" t="s">
        <v>17</v>
      </c>
      <c r="B3" s="105"/>
      <c r="C3" s="105"/>
      <c r="D3" s="106"/>
      <c r="E3" s="107" t="s">
        <v>77</v>
      </c>
      <c r="F3" s="107"/>
      <c r="G3" s="107"/>
      <c r="H3" s="107"/>
      <c r="I3" s="107"/>
      <c r="J3" s="107"/>
      <c r="K3" s="107"/>
      <c r="L3" s="107"/>
      <c r="M3" s="107" t="s">
        <v>78</v>
      </c>
      <c r="N3" s="107"/>
      <c r="O3" s="107"/>
      <c r="P3" s="107"/>
      <c r="Q3" s="107"/>
      <c r="R3" s="107"/>
      <c r="S3" s="107"/>
      <c r="T3" s="107"/>
      <c r="U3" s="107" t="s">
        <v>79</v>
      </c>
      <c r="V3" s="107"/>
      <c r="W3" s="107"/>
      <c r="X3" s="107"/>
      <c r="Y3" s="107"/>
      <c r="Z3" s="107"/>
      <c r="AA3" s="107"/>
      <c r="AB3" s="107"/>
    </row>
    <row r="4" spans="1:28" ht="22.5" customHeight="1" thickBot="1">
      <c r="A4" s="115" t="s">
        <v>11</v>
      </c>
      <c r="B4" s="116"/>
      <c r="C4" s="116"/>
      <c r="D4" s="117"/>
      <c r="E4" s="111" t="s">
        <v>18</v>
      </c>
      <c r="F4" s="111"/>
      <c r="G4" s="111"/>
      <c r="H4" s="111" t="s">
        <v>23</v>
      </c>
      <c r="I4" s="111"/>
      <c r="J4" s="111"/>
      <c r="K4" s="111" t="s">
        <v>75</v>
      </c>
      <c r="L4" s="111"/>
      <c r="M4" s="111" t="s">
        <v>18</v>
      </c>
      <c r="N4" s="111"/>
      <c r="O4" s="111"/>
      <c r="P4" s="111" t="s">
        <v>23</v>
      </c>
      <c r="Q4" s="111"/>
      <c r="R4" s="111"/>
      <c r="S4" s="111" t="s">
        <v>75</v>
      </c>
      <c r="T4" s="111"/>
      <c r="U4" s="111" t="s">
        <v>18</v>
      </c>
      <c r="V4" s="111"/>
      <c r="W4" s="111"/>
      <c r="X4" s="111" t="s">
        <v>23</v>
      </c>
      <c r="Y4" s="111"/>
      <c r="Z4" s="111"/>
      <c r="AA4" s="111" t="s">
        <v>75</v>
      </c>
      <c r="AB4" s="111"/>
    </row>
    <row r="5" spans="1:28" ht="27.75" customHeight="1" thickTop="1">
      <c r="A5" s="56" t="s">
        <v>25</v>
      </c>
      <c r="B5" s="56"/>
      <c r="C5" s="56"/>
      <c r="D5" s="56"/>
      <c r="E5" s="29">
        <v>38629</v>
      </c>
      <c r="F5" s="29"/>
      <c r="G5" s="29"/>
      <c r="H5" s="29">
        <v>7125</v>
      </c>
      <c r="I5" s="29"/>
      <c r="J5" s="29"/>
      <c r="K5" s="140">
        <f>H5/E5*100</f>
        <v>18.4446918118512</v>
      </c>
      <c r="L5" s="140"/>
      <c r="M5" s="29">
        <v>37198</v>
      </c>
      <c r="N5" s="29"/>
      <c r="O5" s="29"/>
      <c r="P5" s="29">
        <v>6891</v>
      </c>
      <c r="Q5" s="29"/>
      <c r="R5" s="29"/>
      <c r="S5" s="140">
        <v>18.52518952631862</v>
      </c>
      <c r="T5" s="140"/>
      <c r="U5" s="51">
        <v>32970</v>
      </c>
      <c r="V5" s="51"/>
      <c r="W5" s="51"/>
      <c r="X5" s="51">
        <v>6181</v>
      </c>
      <c r="Y5" s="51"/>
      <c r="Z5" s="51"/>
      <c r="AA5" s="49">
        <f>X5/U5*100</f>
        <v>18.747346072186836</v>
      </c>
      <c r="AB5" s="49"/>
    </row>
    <row r="6" spans="1:28" ht="27.75" customHeight="1">
      <c r="A6" s="47" t="s">
        <v>21</v>
      </c>
      <c r="B6" s="47"/>
      <c r="C6" s="47"/>
      <c r="D6" s="47"/>
      <c r="E6" s="21">
        <v>79568</v>
      </c>
      <c r="F6" s="21"/>
      <c r="G6" s="21"/>
      <c r="H6" s="21">
        <v>30451</v>
      </c>
      <c r="I6" s="21"/>
      <c r="J6" s="21"/>
      <c r="K6" s="141">
        <f t="shared" ref="K6:K8" si="0">H6/E6*100</f>
        <v>38.270410215161874</v>
      </c>
      <c r="L6" s="141"/>
      <c r="M6" s="21">
        <v>79730</v>
      </c>
      <c r="N6" s="21"/>
      <c r="O6" s="21"/>
      <c r="P6" s="21">
        <v>30968</v>
      </c>
      <c r="Q6" s="21"/>
      <c r="R6" s="21"/>
      <c r="S6" s="141">
        <v>38.841088674275682</v>
      </c>
      <c r="T6" s="141"/>
      <c r="U6" s="55">
        <v>79779</v>
      </c>
      <c r="V6" s="55"/>
      <c r="W6" s="55"/>
      <c r="X6" s="55">
        <v>31162</v>
      </c>
      <c r="Y6" s="55"/>
      <c r="Z6" s="55"/>
      <c r="AA6" s="52">
        <f t="shared" ref="AA6:AA8" si="1">X6/U6*100</f>
        <v>39.060404367064017</v>
      </c>
      <c r="AB6" s="52"/>
    </row>
    <row r="7" spans="1:28" ht="27.75" customHeight="1" thickBot="1">
      <c r="A7" s="48" t="s">
        <v>20</v>
      </c>
      <c r="B7" s="48"/>
      <c r="C7" s="48"/>
      <c r="D7" s="48"/>
      <c r="E7" s="25">
        <v>46048</v>
      </c>
      <c r="F7" s="25"/>
      <c r="G7" s="25"/>
      <c r="H7" s="25">
        <v>2197</v>
      </c>
      <c r="I7" s="25"/>
      <c r="J7" s="25"/>
      <c r="K7" s="142">
        <f t="shared" si="0"/>
        <v>4.7711084086170956</v>
      </c>
      <c r="L7" s="142"/>
      <c r="M7" s="25">
        <v>45729</v>
      </c>
      <c r="N7" s="25"/>
      <c r="O7" s="25"/>
      <c r="P7" s="25">
        <v>2184</v>
      </c>
      <c r="Q7" s="25"/>
      <c r="R7" s="25"/>
      <c r="S7" s="142">
        <v>4.7759627369940301</v>
      </c>
      <c r="T7" s="142"/>
      <c r="U7" s="53">
        <v>45380</v>
      </c>
      <c r="V7" s="53"/>
      <c r="W7" s="53"/>
      <c r="X7" s="53">
        <v>2298</v>
      </c>
      <c r="Y7" s="53"/>
      <c r="Z7" s="53"/>
      <c r="AA7" s="54">
        <f t="shared" si="1"/>
        <v>5.0639048038783603</v>
      </c>
      <c r="AB7" s="54"/>
    </row>
    <row r="8" spans="1:28" ht="27.75" customHeight="1" thickTop="1">
      <c r="A8" s="50" t="s">
        <v>9</v>
      </c>
      <c r="B8" s="50"/>
      <c r="C8" s="50"/>
      <c r="D8" s="50"/>
      <c r="E8" s="29">
        <v>164245</v>
      </c>
      <c r="F8" s="29"/>
      <c r="G8" s="29"/>
      <c r="H8" s="29">
        <v>39773</v>
      </c>
      <c r="I8" s="29"/>
      <c r="J8" s="29"/>
      <c r="K8" s="140">
        <f t="shared" si="0"/>
        <v>24.2156534445493</v>
      </c>
      <c r="L8" s="140"/>
      <c r="M8" s="29">
        <v>162657</v>
      </c>
      <c r="N8" s="29"/>
      <c r="O8" s="29"/>
      <c r="P8" s="29">
        <v>40043</v>
      </c>
      <c r="Q8" s="29"/>
      <c r="R8" s="29"/>
      <c r="S8" s="140">
        <v>24.618061319217741</v>
      </c>
      <c r="T8" s="140"/>
      <c r="U8" s="51">
        <f>SUM(U5:W7)</f>
        <v>158129</v>
      </c>
      <c r="V8" s="51"/>
      <c r="W8" s="51"/>
      <c r="X8" s="51">
        <f>SUM(X5:X7)</f>
        <v>39641</v>
      </c>
      <c r="Y8" s="51"/>
      <c r="Z8" s="51"/>
      <c r="AA8" s="49">
        <f t="shared" si="1"/>
        <v>25.068772963845976</v>
      </c>
      <c r="AB8" s="49"/>
    </row>
    <row r="9" spans="1:28" ht="22.5" customHeight="1">
      <c r="A9" s="8"/>
      <c r="B9" s="8"/>
      <c r="C9" s="8"/>
      <c r="D9" s="8"/>
      <c r="H9" s="143"/>
      <c r="I9" s="143"/>
      <c r="J9" s="143"/>
      <c r="K9" s="144"/>
      <c r="L9" s="144"/>
      <c r="M9" s="144"/>
      <c r="N9" s="144"/>
      <c r="O9" s="144"/>
      <c r="P9" s="143"/>
      <c r="Q9" s="143"/>
      <c r="R9" s="143"/>
      <c r="S9" s="144"/>
      <c r="T9" s="144"/>
      <c r="U9" s="144"/>
      <c r="V9" s="144"/>
      <c r="W9" s="144"/>
      <c r="X9" s="143"/>
      <c r="Y9" s="143"/>
      <c r="Z9" s="143"/>
    </row>
    <row r="10" spans="1:28" ht="17.25">
      <c r="A10" s="1" t="s">
        <v>24</v>
      </c>
      <c r="Y10" s="138" t="s">
        <v>26</v>
      </c>
      <c r="Z10" s="138"/>
      <c r="AA10" s="138"/>
      <c r="AB10" s="138"/>
    </row>
    <row r="11" spans="1:28" ht="7.5" customHeight="1">
      <c r="A11" s="1"/>
      <c r="Y11" s="139"/>
      <c r="Z11" s="139"/>
      <c r="AA11" s="139"/>
      <c r="AB11" s="139"/>
    </row>
    <row r="12" spans="1:28" ht="22.5" customHeight="1">
      <c r="A12" s="104" t="s">
        <v>17</v>
      </c>
      <c r="B12" s="105"/>
      <c r="C12" s="105"/>
      <c r="D12" s="106"/>
      <c r="E12" s="107" t="str">
        <f>E3</f>
        <v>２８年度</v>
      </c>
      <c r="F12" s="107"/>
      <c r="G12" s="107"/>
      <c r="H12" s="107"/>
      <c r="I12" s="107"/>
      <c r="J12" s="107"/>
      <c r="K12" s="107"/>
      <c r="L12" s="107"/>
      <c r="M12" s="107" t="str">
        <f>M3</f>
        <v>２９年度</v>
      </c>
      <c r="N12" s="107"/>
      <c r="O12" s="107"/>
      <c r="P12" s="107"/>
      <c r="Q12" s="107"/>
      <c r="R12" s="107"/>
      <c r="S12" s="107"/>
      <c r="T12" s="107"/>
      <c r="U12" s="107" t="str">
        <f>U3</f>
        <v>３０年度</v>
      </c>
      <c r="V12" s="107"/>
      <c r="W12" s="107"/>
      <c r="X12" s="107"/>
      <c r="Y12" s="107"/>
      <c r="Z12" s="107"/>
      <c r="AA12" s="107"/>
      <c r="AB12" s="107"/>
    </row>
    <row r="13" spans="1:28" ht="22.5" customHeight="1" thickBot="1">
      <c r="A13" s="115" t="s">
        <v>11</v>
      </c>
      <c r="B13" s="116"/>
      <c r="C13" s="116"/>
      <c r="D13" s="117"/>
      <c r="E13" s="145" t="s">
        <v>6</v>
      </c>
      <c r="F13" s="146"/>
      <c r="G13" s="146"/>
      <c r="H13" s="146"/>
      <c r="I13" s="146"/>
      <c r="J13" s="146"/>
      <c r="K13" s="147" t="s">
        <v>29</v>
      </c>
      <c r="L13" s="111"/>
      <c r="M13" s="145" t="s">
        <v>6</v>
      </c>
      <c r="N13" s="146"/>
      <c r="O13" s="146"/>
      <c r="P13" s="146"/>
      <c r="Q13" s="146"/>
      <c r="R13" s="146"/>
      <c r="S13" s="147" t="s">
        <v>29</v>
      </c>
      <c r="T13" s="111"/>
      <c r="U13" s="145" t="s">
        <v>6</v>
      </c>
      <c r="V13" s="146"/>
      <c r="W13" s="146"/>
      <c r="X13" s="146"/>
      <c r="Y13" s="146"/>
      <c r="Z13" s="146"/>
      <c r="AA13" s="147" t="s">
        <v>29</v>
      </c>
      <c r="AB13" s="111"/>
    </row>
    <row r="14" spans="1:28" ht="28.5" customHeight="1" thickTop="1">
      <c r="A14" s="148" t="s">
        <v>30</v>
      </c>
      <c r="B14" s="149"/>
      <c r="C14" s="149"/>
      <c r="D14" s="150"/>
      <c r="E14" s="151">
        <v>25413</v>
      </c>
      <c r="F14" s="152"/>
      <c r="G14" s="152"/>
      <c r="H14" s="152"/>
      <c r="I14" s="152"/>
      <c r="J14" s="152"/>
      <c r="K14" s="153">
        <v>0.35383308735484947</v>
      </c>
      <c r="L14" s="154"/>
      <c r="M14" s="151">
        <v>26570</v>
      </c>
      <c r="N14" s="152"/>
      <c r="O14" s="152"/>
      <c r="P14" s="152"/>
      <c r="Q14" s="152"/>
      <c r="R14" s="152"/>
      <c r="S14" s="153">
        <v>0.3299760310974777</v>
      </c>
      <c r="T14" s="154"/>
      <c r="U14" s="155">
        <v>22020</v>
      </c>
      <c r="V14" s="156"/>
      <c r="W14" s="156"/>
      <c r="X14" s="156"/>
      <c r="Y14" s="156"/>
      <c r="Z14" s="156"/>
      <c r="AA14" s="157">
        <f>ROUND(U14/U$20,3)</f>
        <v>0.29899999999999999</v>
      </c>
      <c r="AB14" s="158"/>
    </row>
    <row r="15" spans="1:28" ht="28.5" customHeight="1">
      <c r="A15" s="159" t="s">
        <v>31</v>
      </c>
      <c r="B15" s="160"/>
      <c r="C15" s="160"/>
      <c r="D15" s="161"/>
      <c r="E15" s="45">
        <v>5136</v>
      </c>
      <c r="F15" s="46"/>
      <c r="G15" s="46"/>
      <c r="H15" s="46"/>
      <c r="I15" s="46"/>
      <c r="J15" s="46"/>
      <c r="K15" s="43">
        <v>7.0999999999999994E-2</v>
      </c>
      <c r="L15" s="44"/>
      <c r="M15" s="45">
        <v>6699</v>
      </c>
      <c r="N15" s="46"/>
      <c r="O15" s="46"/>
      <c r="P15" s="46"/>
      <c r="Q15" s="46"/>
      <c r="R15" s="46"/>
      <c r="S15" s="43">
        <v>8.3195688081370081E-2</v>
      </c>
      <c r="T15" s="44"/>
      <c r="U15" s="41">
        <v>8596</v>
      </c>
      <c r="V15" s="42"/>
      <c r="W15" s="42"/>
      <c r="X15" s="42"/>
      <c r="Y15" s="42"/>
      <c r="Z15" s="42"/>
      <c r="AA15" s="162">
        <f>ROUND(U15/U$20,3)</f>
        <v>0.11700000000000001</v>
      </c>
      <c r="AB15" s="163"/>
    </row>
    <row r="16" spans="1:28" ht="28.5" customHeight="1">
      <c r="A16" s="164" t="s">
        <v>27</v>
      </c>
      <c r="B16" s="165"/>
      <c r="C16" s="165"/>
      <c r="D16" s="166"/>
      <c r="E16" s="45">
        <v>204</v>
      </c>
      <c r="F16" s="46"/>
      <c r="G16" s="46"/>
      <c r="H16" s="46"/>
      <c r="I16" s="46"/>
      <c r="J16" s="46"/>
      <c r="K16" s="43">
        <v>2.8403553228815684E-3</v>
      </c>
      <c r="L16" s="44"/>
      <c r="M16" s="45">
        <v>277</v>
      </c>
      <c r="N16" s="46"/>
      <c r="O16" s="46"/>
      <c r="P16" s="46"/>
      <c r="Q16" s="46"/>
      <c r="R16" s="46"/>
      <c r="S16" s="43">
        <v>4.0000000000000001E-3</v>
      </c>
      <c r="T16" s="44"/>
      <c r="U16" s="41">
        <v>254</v>
      </c>
      <c r="V16" s="42"/>
      <c r="W16" s="42"/>
      <c r="X16" s="42"/>
      <c r="Y16" s="42"/>
      <c r="Z16" s="42"/>
      <c r="AA16" s="162">
        <f>ROUND(U16/U$20,3)</f>
        <v>3.0000000000000001E-3</v>
      </c>
      <c r="AB16" s="163"/>
    </row>
    <row r="17" spans="1:36" ht="28.5" customHeight="1">
      <c r="A17" s="167" t="s">
        <v>28</v>
      </c>
      <c r="B17" s="168"/>
      <c r="C17" s="168"/>
      <c r="D17" s="169"/>
      <c r="E17" s="45">
        <v>30753</v>
      </c>
      <c r="F17" s="46"/>
      <c r="G17" s="46"/>
      <c r="H17" s="46"/>
      <c r="I17" s="46"/>
      <c r="J17" s="46"/>
      <c r="K17" s="170">
        <v>0.42818356492439641</v>
      </c>
      <c r="L17" s="171"/>
      <c r="M17" s="45">
        <v>33546</v>
      </c>
      <c r="N17" s="46"/>
      <c r="O17" s="46"/>
      <c r="P17" s="46"/>
      <c r="Q17" s="46"/>
      <c r="R17" s="46"/>
      <c r="S17" s="170">
        <v>0.41661181555122268</v>
      </c>
      <c r="T17" s="171"/>
      <c r="U17" s="41">
        <f>SUM(U14:Z16)</f>
        <v>30870</v>
      </c>
      <c r="V17" s="42"/>
      <c r="W17" s="42"/>
      <c r="X17" s="42"/>
      <c r="Y17" s="42"/>
      <c r="Z17" s="42"/>
      <c r="AA17" s="172">
        <f>SUM(AA14:AB16)</f>
        <v>0.41899999999999998</v>
      </c>
      <c r="AB17" s="173"/>
      <c r="AD17" s="174"/>
      <c r="AE17" s="174"/>
      <c r="AF17" s="174"/>
      <c r="AG17" s="174"/>
      <c r="AH17" s="174"/>
      <c r="AI17" s="174"/>
    </row>
    <row r="18" spans="1:36" ht="28.5" customHeight="1">
      <c r="A18" s="47" t="s">
        <v>21</v>
      </c>
      <c r="B18" s="47"/>
      <c r="C18" s="47"/>
      <c r="D18" s="47"/>
      <c r="E18" s="45">
        <v>32154</v>
      </c>
      <c r="F18" s="46"/>
      <c r="G18" s="46"/>
      <c r="H18" s="46"/>
      <c r="I18" s="46"/>
      <c r="J18" s="46"/>
      <c r="K18" s="43">
        <v>0.44769012280359777</v>
      </c>
      <c r="L18" s="44"/>
      <c r="M18" s="45">
        <v>37394</v>
      </c>
      <c r="N18" s="46"/>
      <c r="O18" s="46"/>
      <c r="P18" s="46"/>
      <c r="Q18" s="46"/>
      <c r="R18" s="46"/>
      <c r="S18" s="43">
        <v>0.46440059115013477</v>
      </c>
      <c r="T18" s="44"/>
      <c r="U18" s="41">
        <v>34624</v>
      </c>
      <c r="V18" s="42"/>
      <c r="W18" s="42"/>
      <c r="X18" s="42"/>
      <c r="Y18" s="42"/>
      <c r="Z18" s="42"/>
      <c r="AA18" s="172">
        <v>0.46899999999999997</v>
      </c>
      <c r="AB18" s="173"/>
      <c r="AD18" s="174"/>
      <c r="AE18" s="174"/>
      <c r="AF18" s="174"/>
      <c r="AG18" s="174"/>
      <c r="AH18" s="174"/>
      <c r="AI18" s="174"/>
    </row>
    <row r="19" spans="1:36" ht="28.5" customHeight="1" thickBot="1">
      <c r="A19" s="48" t="s">
        <v>20</v>
      </c>
      <c r="B19" s="48"/>
      <c r="C19" s="48"/>
      <c r="D19" s="48"/>
      <c r="E19" s="26">
        <v>8915</v>
      </c>
      <c r="F19" s="27"/>
      <c r="G19" s="27"/>
      <c r="H19" s="27"/>
      <c r="I19" s="27"/>
      <c r="J19" s="27"/>
      <c r="K19" s="175">
        <v>0.1241263122720058</v>
      </c>
      <c r="L19" s="176"/>
      <c r="M19" s="26">
        <v>9581</v>
      </c>
      <c r="N19" s="27"/>
      <c r="O19" s="27"/>
      <c r="P19" s="27"/>
      <c r="Q19" s="27"/>
      <c r="R19" s="27"/>
      <c r="S19" s="175">
        <v>0.11898759329864259</v>
      </c>
      <c r="T19" s="176"/>
      <c r="U19" s="177">
        <v>8241</v>
      </c>
      <c r="V19" s="178"/>
      <c r="W19" s="178"/>
      <c r="X19" s="178"/>
      <c r="Y19" s="178"/>
      <c r="Z19" s="178"/>
      <c r="AA19" s="179">
        <f>ROUND(U19/U$20,3)</f>
        <v>0.112</v>
      </c>
      <c r="AB19" s="180"/>
      <c r="AD19" s="174"/>
      <c r="AE19" s="174"/>
      <c r="AF19" s="174"/>
      <c r="AG19" s="174"/>
      <c r="AH19" s="174"/>
      <c r="AI19" s="174"/>
    </row>
    <row r="20" spans="1:36" ht="28.5" customHeight="1" thickTop="1">
      <c r="A20" s="57" t="s">
        <v>9</v>
      </c>
      <c r="B20" s="57"/>
      <c r="C20" s="57"/>
      <c r="D20" s="57"/>
      <c r="E20" s="181">
        <f>E17+E18+E19</f>
        <v>71822</v>
      </c>
      <c r="F20" s="182"/>
      <c r="G20" s="182"/>
      <c r="H20" s="182"/>
      <c r="I20" s="182"/>
      <c r="J20" s="182"/>
      <c r="K20" s="183">
        <f>SUM(K17:L19)</f>
        <v>1</v>
      </c>
      <c r="L20" s="184"/>
      <c r="M20" s="181">
        <f>M17+M18+M19</f>
        <v>80521</v>
      </c>
      <c r="N20" s="182"/>
      <c r="O20" s="182"/>
      <c r="P20" s="182"/>
      <c r="Q20" s="182"/>
      <c r="R20" s="182"/>
      <c r="S20" s="183">
        <f>SUM(S17:T19)</f>
        <v>1</v>
      </c>
      <c r="T20" s="184"/>
      <c r="U20" s="185">
        <f>U17+U18+U19</f>
        <v>73735</v>
      </c>
      <c r="V20" s="186"/>
      <c r="W20" s="186"/>
      <c r="X20" s="186"/>
      <c r="Y20" s="186"/>
      <c r="Z20" s="186"/>
      <c r="AA20" s="187">
        <f>SUM(AA17:AB19)</f>
        <v>0.99999999999999989</v>
      </c>
      <c r="AB20" s="188"/>
      <c r="AH20" s="189"/>
      <c r="AI20" s="189"/>
      <c r="AJ20" s="189"/>
    </row>
    <row r="22" spans="1:36" ht="17.25">
      <c r="A22" s="1" t="s">
        <v>32</v>
      </c>
      <c r="Y22" s="138" t="s">
        <v>8</v>
      </c>
      <c r="Z22" s="138"/>
      <c r="AA22" s="138"/>
      <c r="AB22" s="138"/>
    </row>
    <row r="23" spans="1:36" ht="6" customHeight="1">
      <c r="A23" s="1"/>
      <c r="Y23" s="139"/>
      <c r="Z23" s="139"/>
      <c r="AA23" s="139"/>
      <c r="AB23" s="139"/>
    </row>
    <row r="24" spans="1:36" ht="22.5" customHeight="1">
      <c r="A24" s="104" t="s">
        <v>17</v>
      </c>
      <c r="B24" s="105"/>
      <c r="C24" s="105"/>
      <c r="D24" s="106"/>
      <c r="E24" s="107" t="str">
        <f>E12</f>
        <v>２８年度</v>
      </c>
      <c r="F24" s="107"/>
      <c r="G24" s="107"/>
      <c r="H24" s="107"/>
      <c r="I24" s="107"/>
      <c r="J24" s="107"/>
      <c r="K24" s="107"/>
      <c r="L24" s="107"/>
      <c r="M24" s="107" t="str">
        <f>M12</f>
        <v>２９年度</v>
      </c>
      <c r="N24" s="107"/>
      <c r="O24" s="107"/>
      <c r="P24" s="107"/>
      <c r="Q24" s="107"/>
      <c r="R24" s="107"/>
      <c r="S24" s="107"/>
      <c r="T24" s="107"/>
      <c r="U24" s="107" t="str">
        <f>U12</f>
        <v>３０年度</v>
      </c>
      <c r="V24" s="107"/>
      <c r="W24" s="107"/>
      <c r="X24" s="107"/>
      <c r="Y24" s="107"/>
      <c r="Z24" s="107"/>
      <c r="AA24" s="107"/>
      <c r="AB24" s="107"/>
    </row>
    <row r="25" spans="1:36" ht="22.5" customHeight="1" thickBot="1">
      <c r="A25" s="115" t="s">
        <v>11</v>
      </c>
      <c r="B25" s="116"/>
      <c r="C25" s="116"/>
      <c r="D25" s="117"/>
      <c r="E25" s="190" t="s">
        <v>36</v>
      </c>
      <c r="F25" s="191"/>
      <c r="G25" s="192"/>
      <c r="H25" s="190" t="s">
        <v>37</v>
      </c>
      <c r="I25" s="191"/>
      <c r="J25" s="191"/>
      <c r="K25" s="191"/>
      <c r="L25" s="192"/>
      <c r="M25" s="190" t="s">
        <v>36</v>
      </c>
      <c r="N25" s="191"/>
      <c r="O25" s="192"/>
      <c r="P25" s="190" t="s">
        <v>37</v>
      </c>
      <c r="Q25" s="191"/>
      <c r="R25" s="191"/>
      <c r="S25" s="191"/>
      <c r="T25" s="192"/>
      <c r="U25" s="190" t="s">
        <v>36</v>
      </c>
      <c r="V25" s="191"/>
      <c r="W25" s="192"/>
      <c r="X25" s="190" t="s">
        <v>37</v>
      </c>
      <c r="Y25" s="191"/>
      <c r="Z25" s="191"/>
      <c r="AA25" s="191"/>
      <c r="AB25" s="192"/>
    </row>
    <row r="26" spans="1:36" ht="27.75" customHeight="1" thickTop="1">
      <c r="A26" s="61" t="s">
        <v>33</v>
      </c>
      <c r="B26" s="61"/>
      <c r="C26" s="61"/>
      <c r="D26" s="61"/>
      <c r="E26" s="193">
        <v>1945</v>
      </c>
      <c r="F26" s="193"/>
      <c r="G26" s="193"/>
      <c r="H26" s="194">
        <v>79227074</v>
      </c>
      <c r="I26" s="195"/>
      <c r="J26" s="195"/>
      <c r="K26" s="195"/>
      <c r="L26" s="196"/>
      <c r="M26" s="197">
        <v>1441</v>
      </c>
      <c r="N26" s="197"/>
      <c r="O26" s="197"/>
      <c r="P26" s="151">
        <v>63546760</v>
      </c>
      <c r="Q26" s="152"/>
      <c r="R26" s="152"/>
      <c r="S26" s="152"/>
      <c r="T26" s="198"/>
      <c r="U26" s="197">
        <v>1423</v>
      </c>
      <c r="V26" s="197"/>
      <c r="W26" s="197"/>
      <c r="X26" s="151">
        <v>66008211</v>
      </c>
      <c r="Y26" s="152"/>
      <c r="Z26" s="152"/>
      <c r="AA26" s="152"/>
      <c r="AB26" s="198"/>
    </row>
    <row r="27" spans="1:36" ht="27.75" customHeight="1">
      <c r="A27" s="58" t="s">
        <v>34</v>
      </c>
      <c r="B27" s="59"/>
      <c r="C27" s="59"/>
      <c r="D27" s="60"/>
      <c r="E27" s="199">
        <v>99</v>
      </c>
      <c r="F27" s="199"/>
      <c r="G27" s="199"/>
      <c r="H27" s="200">
        <v>12459792</v>
      </c>
      <c r="I27" s="201"/>
      <c r="J27" s="201"/>
      <c r="K27" s="201"/>
      <c r="L27" s="202"/>
      <c r="M27" s="21">
        <v>83</v>
      </c>
      <c r="N27" s="21"/>
      <c r="O27" s="21"/>
      <c r="P27" s="22">
        <v>6222300</v>
      </c>
      <c r="Q27" s="23"/>
      <c r="R27" s="23"/>
      <c r="S27" s="23"/>
      <c r="T27" s="24"/>
      <c r="U27" s="21">
        <v>86</v>
      </c>
      <c r="V27" s="21"/>
      <c r="W27" s="21"/>
      <c r="X27" s="22">
        <v>5547580</v>
      </c>
      <c r="Y27" s="23"/>
      <c r="Z27" s="23"/>
      <c r="AA27" s="23"/>
      <c r="AB27" s="24"/>
    </row>
    <row r="28" spans="1:36" ht="27.75" customHeight="1">
      <c r="A28" s="47" t="s">
        <v>21</v>
      </c>
      <c r="B28" s="47"/>
      <c r="C28" s="47"/>
      <c r="D28" s="47"/>
      <c r="E28" s="199">
        <v>1158</v>
      </c>
      <c r="F28" s="199"/>
      <c r="G28" s="199"/>
      <c r="H28" s="200">
        <v>302202435</v>
      </c>
      <c r="I28" s="201"/>
      <c r="J28" s="201"/>
      <c r="K28" s="201"/>
      <c r="L28" s="202"/>
      <c r="M28" s="21">
        <v>642</v>
      </c>
      <c r="N28" s="21"/>
      <c r="O28" s="21"/>
      <c r="P28" s="22">
        <v>33255825</v>
      </c>
      <c r="Q28" s="23"/>
      <c r="R28" s="23"/>
      <c r="S28" s="23"/>
      <c r="T28" s="24"/>
      <c r="U28" s="21">
        <v>788</v>
      </c>
      <c r="V28" s="21"/>
      <c r="W28" s="21"/>
      <c r="X28" s="22">
        <v>101112140</v>
      </c>
      <c r="Y28" s="23"/>
      <c r="Z28" s="23"/>
      <c r="AA28" s="23"/>
      <c r="AB28" s="24"/>
    </row>
    <row r="29" spans="1:36" ht="27.75" customHeight="1">
      <c r="A29" s="65" t="s">
        <v>20</v>
      </c>
      <c r="B29" s="65"/>
      <c r="C29" s="65"/>
      <c r="D29" s="65"/>
      <c r="E29" s="203">
        <v>3289</v>
      </c>
      <c r="F29" s="203"/>
      <c r="G29" s="203"/>
      <c r="H29" s="204">
        <v>7247586</v>
      </c>
      <c r="I29" s="205"/>
      <c r="J29" s="205"/>
      <c r="K29" s="205"/>
      <c r="L29" s="206"/>
      <c r="M29" s="40">
        <v>3011</v>
      </c>
      <c r="N29" s="40"/>
      <c r="O29" s="40"/>
      <c r="P29" s="45">
        <v>6393620</v>
      </c>
      <c r="Q29" s="46"/>
      <c r="R29" s="46"/>
      <c r="S29" s="46"/>
      <c r="T29" s="207"/>
      <c r="U29" s="40">
        <v>3027</v>
      </c>
      <c r="V29" s="40"/>
      <c r="W29" s="40"/>
      <c r="X29" s="45">
        <v>6541430</v>
      </c>
      <c r="Y29" s="46"/>
      <c r="Z29" s="46"/>
      <c r="AA29" s="46"/>
      <c r="AB29" s="207"/>
    </row>
    <row r="30" spans="1:36" ht="27.75" customHeight="1" thickBot="1">
      <c r="A30" s="62" t="s">
        <v>35</v>
      </c>
      <c r="B30" s="63"/>
      <c r="C30" s="63"/>
      <c r="D30" s="64"/>
      <c r="E30" s="208">
        <v>2</v>
      </c>
      <c r="F30" s="208"/>
      <c r="G30" s="208"/>
      <c r="H30" s="209">
        <v>294139500</v>
      </c>
      <c r="I30" s="210"/>
      <c r="J30" s="210"/>
      <c r="K30" s="210"/>
      <c r="L30" s="211"/>
      <c r="M30" s="212" t="s">
        <v>80</v>
      </c>
      <c r="N30" s="212"/>
      <c r="O30" s="212"/>
      <c r="P30" s="213" t="s">
        <v>80</v>
      </c>
      <c r="Q30" s="214"/>
      <c r="R30" s="214"/>
      <c r="S30" s="214"/>
      <c r="T30" s="215"/>
      <c r="U30" s="212" t="s">
        <v>71</v>
      </c>
      <c r="V30" s="212"/>
      <c r="W30" s="212"/>
      <c r="X30" s="213" t="s">
        <v>71</v>
      </c>
      <c r="Y30" s="214"/>
      <c r="Z30" s="214"/>
      <c r="AA30" s="214"/>
      <c r="AB30" s="215"/>
    </row>
    <row r="31" spans="1:36" ht="27.75" customHeight="1" thickTop="1">
      <c r="A31" s="50" t="s">
        <v>9</v>
      </c>
      <c r="B31" s="50"/>
      <c r="C31" s="50"/>
      <c r="D31" s="50"/>
      <c r="E31" s="29">
        <f>SUM(E26:G30)</f>
        <v>6493</v>
      </c>
      <c r="F31" s="29"/>
      <c r="G31" s="29"/>
      <c r="H31" s="30">
        <f>SUM(H26:L30)</f>
        <v>695276387</v>
      </c>
      <c r="I31" s="31"/>
      <c r="J31" s="31"/>
      <c r="K31" s="31"/>
      <c r="L31" s="32"/>
      <c r="M31" s="29">
        <f>SUM(M26:O30)</f>
        <v>5177</v>
      </c>
      <c r="N31" s="29"/>
      <c r="O31" s="29"/>
      <c r="P31" s="30">
        <f>SUM(P26:T30)</f>
        <v>109418505</v>
      </c>
      <c r="Q31" s="31"/>
      <c r="R31" s="31"/>
      <c r="S31" s="31"/>
      <c r="T31" s="32"/>
      <c r="U31" s="29">
        <f>SUM(U26:W30)</f>
        <v>5324</v>
      </c>
      <c r="V31" s="29"/>
      <c r="W31" s="29"/>
      <c r="X31" s="30">
        <f>SUM(X26:AB30)</f>
        <v>179209361</v>
      </c>
      <c r="Y31" s="31"/>
      <c r="Z31" s="31"/>
      <c r="AA31" s="31"/>
      <c r="AB31" s="32"/>
    </row>
  </sheetData>
  <mergeCells count="170">
    <mergeCell ref="A31:D31"/>
    <mergeCell ref="E31:G31"/>
    <mergeCell ref="M31:O31"/>
    <mergeCell ref="U31:W31"/>
    <mergeCell ref="A30:D30"/>
    <mergeCell ref="H29:L29"/>
    <mergeCell ref="P29:T29"/>
    <mergeCell ref="X29:AB29"/>
    <mergeCell ref="E30:G30"/>
    <mergeCell ref="H30:L30"/>
    <mergeCell ref="M30:O30"/>
    <mergeCell ref="P30:T30"/>
    <mergeCell ref="U30:W30"/>
    <mergeCell ref="X30:AB30"/>
    <mergeCell ref="H31:L31"/>
    <mergeCell ref="P31:T31"/>
    <mergeCell ref="X31:AB31"/>
    <mergeCell ref="A29:D29"/>
    <mergeCell ref="E29:G29"/>
    <mergeCell ref="M29:O29"/>
    <mergeCell ref="U29:W29"/>
    <mergeCell ref="A28:D28"/>
    <mergeCell ref="E28:G28"/>
    <mergeCell ref="M28:O28"/>
    <mergeCell ref="U28:W28"/>
    <mergeCell ref="A27:D27"/>
    <mergeCell ref="H26:L26"/>
    <mergeCell ref="P26:T26"/>
    <mergeCell ref="X26:AB26"/>
    <mergeCell ref="E27:G27"/>
    <mergeCell ref="H27:L27"/>
    <mergeCell ref="M27:O27"/>
    <mergeCell ref="P27:T27"/>
    <mergeCell ref="U27:W27"/>
    <mergeCell ref="X27:AB27"/>
    <mergeCell ref="H28:L28"/>
    <mergeCell ref="P28:T28"/>
    <mergeCell ref="X28:AB28"/>
    <mergeCell ref="A26:D26"/>
    <mergeCell ref="E26:G26"/>
    <mergeCell ref="M26:O26"/>
    <mergeCell ref="U26:W26"/>
    <mergeCell ref="A20:D20"/>
    <mergeCell ref="A24:D24"/>
    <mergeCell ref="E24:L24"/>
    <mergeCell ref="M24:T24"/>
    <mergeCell ref="U24:AB24"/>
    <mergeCell ref="A25:D25"/>
    <mergeCell ref="E25:G25"/>
    <mergeCell ref="M25:O25"/>
    <mergeCell ref="U25:W25"/>
    <mergeCell ref="H25:L25"/>
    <mergeCell ref="P25:T25"/>
    <mergeCell ref="X25:AB25"/>
    <mergeCell ref="Y22:AB22"/>
    <mergeCell ref="E20:J20"/>
    <mergeCell ref="K20:L20"/>
    <mergeCell ref="M20:R20"/>
    <mergeCell ref="S20:T20"/>
    <mergeCell ref="U20:Z20"/>
    <mergeCell ref="AA20:AB20"/>
    <mergeCell ref="A3:D3"/>
    <mergeCell ref="A4:D4"/>
    <mergeCell ref="E5:G5"/>
    <mergeCell ref="H5:J5"/>
    <mergeCell ref="K5:L5"/>
    <mergeCell ref="M5:O5"/>
    <mergeCell ref="E3:L3"/>
    <mergeCell ref="E4:G4"/>
    <mergeCell ref="H4:J4"/>
    <mergeCell ref="K4:L4"/>
    <mergeCell ref="Y1:AB1"/>
    <mergeCell ref="A6:D6"/>
    <mergeCell ref="E6:G6"/>
    <mergeCell ref="H6:J6"/>
    <mergeCell ref="K6:L6"/>
    <mergeCell ref="M6:O6"/>
    <mergeCell ref="P6:R6"/>
    <mergeCell ref="S6:T6"/>
    <mergeCell ref="U6:W6"/>
    <mergeCell ref="X6:Z6"/>
    <mergeCell ref="M3:T3"/>
    <mergeCell ref="M4:O4"/>
    <mergeCell ref="P4:R4"/>
    <mergeCell ref="S4:T4"/>
    <mergeCell ref="U3:AB3"/>
    <mergeCell ref="U4:W4"/>
    <mergeCell ref="X4:Z4"/>
    <mergeCell ref="AA4:AB4"/>
    <mergeCell ref="P5:R5"/>
    <mergeCell ref="S5:T5"/>
    <mergeCell ref="U5:W5"/>
    <mergeCell ref="X5:Z5"/>
    <mergeCell ref="AA5:AB5"/>
    <mergeCell ref="A5:D5"/>
    <mergeCell ref="AA6:AB6"/>
    <mergeCell ref="A7:D7"/>
    <mergeCell ref="E7:G7"/>
    <mergeCell ref="H7:J7"/>
    <mergeCell ref="K7:L7"/>
    <mergeCell ref="M7:O7"/>
    <mergeCell ref="P7:R7"/>
    <mergeCell ref="S7:T7"/>
    <mergeCell ref="U7:W7"/>
    <mergeCell ref="X7:Z7"/>
    <mergeCell ref="AA7:AB7"/>
    <mergeCell ref="Y10:AB10"/>
    <mergeCell ref="AA8:AB8"/>
    <mergeCell ref="A12:D12"/>
    <mergeCell ref="E12:L12"/>
    <mergeCell ref="M12:T12"/>
    <mergeCell ref="U12:AB12"/>
    <mergeCell ref="A13:D13"/>
    <mergeCell ref="K13:L13"/>
    <mergeCell ref="E14:J14"/>
    <mergeCell ref="K14:L14"/>
    <mergeCell ref="M14:R14"/>
    <mergeCell ref="S14:T14"/>
    <mergeCell ref="U14:Z14"/>
    <mergeCell ref="AA14:AB14"/>
    <mergeCell ref="A14:D14"/>
    <mergeCell ref="A8:D8"/>
    <mergeCell ref="E8:G8"/>
    <mergeCell ref="H8:J8"/>
    <mergeCell ref="K8:L8"/>
    <mergeCell ref="M8:O8"/>
    <mergeCell ref="P8:R8"/>
    <mergeCell ref="S8:T8"/>
    <mergeCell ref="U8:W8"/>
    <mergeCell ref="X8:Z8"/>
    <mergeCell ref="E13:J13"/>
    <mergeCell ref="M13:R13"/>
    <mergeCell ref="U13:Z13"/>
    <mergeCell ref="S13:T13"/>
    <mergeCell ref="AA13:AB13"/>
    <mergeCell ref="A17:D17"/>
    <mergeCell ref="A15:D15"/>
    <mergeCell ref="E17:J17"/>
    <mergeCell ref="K17:L17"/>
    <mergeCell ref="M17:R17"/>
    <mergeCell ref="S17:T17"/>
    <mergeCell ref="U17:Z17"/>
    <mergeCell ref="AA17:AB17"/>
    <mergeCell ref="A16:D16"/>
    <mergeCell ref="E16:J16"/>
    <mergeCell ref="K16:L16"/>
    <mergeCell ref="M16:R16"/>
    <mergeCell ref="S16:T16"/>
    <mergeCell ref="U16:Z16"/>
    <mergeCell ref="AA16:AB16"/>
    <mergeCell ref="AA18:AB18"/>
    <mergeCell ref="U15:Z15"/>
    <mergeCell ref="AA15:AB15"/>
    <mergeCell ref="E15:J15"/>
    <mergeCell ref="K15:L15"/>
    <mergeCell ref="M15:R15"/>
    <mergeCell ref="S15:T15"/>
    <mergeCell ref="A18:D18"/>
    <mergeCell ref="A19:D19"/>
    <mergeCell ref="AA19:AB19"/>
    <mergeCell ref="E18:J18"/>
    <mergeCell ref="E19:J19"/>
    <mergeCell ref="K19:L19"/>
    <mergeCell ref="M19:R19"/>
    <mergeCell ref="S19:T19"/>
    <mergeCell ref="U19:Z19"/>
    <mergeCell ref="K18:L18"/>
    <mergeCell ref="M18:R18"/>
    <mergeCell ref="S18:T18"/>
    <mergeCell ref="U18:Z18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>
    <oddFooter>&amp;C&amp;"ＭＳ 明朝,標準"－27－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workbookViewId="0"/>
  </sheetViews>
  <sheetFormatPr defaultRowHeight="13.5"/>
  <cols>
    <col min="1" max="4" width="4.125" style="71" customWidth="1"/>
    <col min="5" max="28" width="2.875" style="71" customWidth="1"/>
    <col min="29" max="80" width="4.25" style="71" customWidth="1"/>
    <col min="81" max="16384" width="9" style="71"/>
  </cols>
  <sheetData>
    <row r="1" spans="1:28" ht="17.25">
      <c r="A1" s="1" t="s">
        <v>38</v>
      </c>
      <c r="X1" s="216" t="s">
        <v>8</v>
      </c>
      <c r="Y1" s="216"/>
      <c r="Z1" s="216"/>
      <c r="AA1" s="216"/>
      <c r="AB1" s="216"/>
    </row>
    <row r="2" spans="1:28" ht="6" customHeight="1">
      <c r="A2" s="1"/>
      <c r="Y2" s="139"/>
      <c r="Z2" s="139"/>
      <c r="AA2" s="139"/>
      <c r="AB2" s="139"/>
    </row>
    <row r="3" spans="1:28" ht="28.5" customHeight="1">
      <c r="A3" s="104" t="s">
        <v>17</v>
      </c>
      <c r="B3" s="105"/>
      <c r="C3" s="105"/>
      <c r="D3" s="106"/>
      <c r="E3" s="217" t="s">
        <v>77</v>
      </c>
      <c r="F3" s="218"/>
      <c r="G3" s="218"/>
      <c r="H3" s="218"/>
      <c r="I3" s="218"/>
      <c r="J3" s="218"/>
      <c r="K3" s="218"/>
      <c r="L3" s="219"/>
      <c r="M3" s="217" t="s">
        <v>78</v>
      </c>
      <c r="N3" s="218"/>
      <c r="O3" s="218"/>
      <c r="P3" s="218"/>
      <c r="Q3" s="218"/>
      <c r="R3" s="218"/>
      <c r="S3" s="218"/>
      <c r="T3" s="219"/>
      <c r="U3" s="107" t="s">
        <v>79</v>
      </c>
      <c r="V3" s="107"/>
      <c r="W3" s="107"/>
      <c r="X3" s="107"/>
      <c r="Y3" s="107"/>
      <c r="Z3" s="107"/>
      <c r="AA3" s="107"/>
      <c r="AB3" s="107"/>
    </row>
    <row r="4" spans="1:28" ht="28.5" customHeight="1" thickBot="1">
      <c r="A4" s="115" t="s">
        <v>11</v>
      </c>
      <c r="B4" s="116"/>
      <c r="C4" s="116"/>
      <c r="D4" s="117"/>
      <c r="E4" s="190" t="s">
        <v>39</v>
      </c>
      <c r="F4" s="191"/>
      <c r="G4" s="192"/>
      <c r="H4" s="190" t="s">
        <v>40</v>
      </c>
      <c r="I4" s="191"/>
      <c r="J4" s="191"/>
      <c r="K4" s="191"/>
      <c r="L4" s="192"/>
      <c r="M4" s="190" t="s">
        <v>39</v>
      </c>
      <c r="N4" s="191"/>
      <c r="O4" s="192"/>
      <c r="P4" s="190" t="s">
        <v>40</v>
      </c>
      <c r="Q4" s="191"/>
      <c r="R4" s="191"/>
      <c r="S4" s="191"/>
      <c r="T4" s="192"/>
      <c r="U4" s="190" t="s">
        <v>39</v>
      </c>
      <c r="V4" s="191"/>
      <c r="W4" s="192"/>
      <c r="X4" s="190" t="s">
        <v>40</v>
      </c>
      <c r="Y4" s="191"/>
      <c r="Z4" s="191"/>
      <c r="AA4" s="191"/>
      <c r="AB4" s="192"/>
    </row>
    <row r="5" spans="1:28" ht="28.5" customHeight="1" thickTop="1">
      <c r="A5" s="67" t="s">
        <v>42</v>
      </c>
      <c r="B5" s="67"/>
      <c r="C5" s="67"/>
      <c r="D5" s="67"/>
      <c r="E5" s="220">
        <v>918</v>
      </c>
      <c r="F5" s="221"/>
      <c r="G5" s="222"/>
      <c r="H5" s="220">
        <v>29204580</v>
      </c>
      <c r="I5" s="221"/>
      <c r="J5" s="221"/>
      <c r="K5" s="221"/>
      <c r="L5" s="222"/>
      <c r="M5" s="220">
        <v>887</v>
      </c>
      <c r="N5" s="221"/>
      <c r="O5" s="222"/>
      <c r="P5" s="220">
        <v>26865250</v>
      </c>
      <c r="Q5" s="221"/>
      <c r="R5" s="221"/>
      <c r="S5" s="221"/>
      <c r="T5" s="222"/>
      <c r="U5" s="223">
        <v>1047</v>
      </c>
      <c r="V5" s="224"/>
      <c r="W5" s="225"/>
      <c r="X5" s="30">
        <v>31521180</v>
      </c>
      <c r="Y5" s="31"/>
      <c r="Z5" s="31"/>
      <c r="AA5" s="31"/>
      <c r="AB5" s="32"/>
    </row>
    <row r="6" spans="1:28" ht="28.5" customHeight="1">
      <c r="A6" s="66" t="s">
        <v>41</v>
      </c>
      <c r="B6" s="66"/>
      <c r="C6" s="66"/>
      <c r="D6" s="66"/>
      <c r="E6" s="200">
        <v>208</v>
      </c>
      <c r="F6" s="201"/>
      <c r="G6" s="202"/>
      <c r="H6" s="200">
        <v>82717900</v>
      </c>
      <c r="I6" s="201"/>
      <c r="J6" s="201"/>
      <c r="K6" s="201"/>
      <c r="L6" s="202"/>
      <c r="M6" s="200">
        <v>257</v>
      </c>
      <c r="N6" s="201"/>
      <c r="O6" s="202"/>
      <c r="P6" s="200">
        <v>113941700</v>
      </c>
      <c r="Q6" s="201"/>
      <c r="R6" s="201"/>
      <c r="S6" s="201"/>
      <c r="T6" s="202"/>
      <c r="U6" s="226">
        <v>246</v>
      </c>
      <c r="V6" s="227"/>
      <c r="W6" s="228"/>
      <c r="X6" s="22">
        <v>25486800</v>
      </c>
      <c r="Y6" s="23"/>
      <c r="Z6" s="23"/>
      <c r="AA6" s="23"/>
      <c r="AB6" s="24"/>
    </row>
    <row r="7" spans="1:28" ht="28.5" customHeight="1">
      <c r="A7" s="47" t="s">
        <v>21</v>
      </c>
      <c r="B7" s="47"/>
      <c r="C7" s="47"/>
      <c r="D7" s="47"/>
      <c r="E7" s="200">
        <v>562</v>
      </c>
      <c r="F7" s="201"/>
      <c r="G7" s="202"/>
      <c r="H7" s="200">
        <v>62118493</v>
      </c>
      <c r="I7" s="201"/>
      <c r="J7" s="201"/>
      <c r="K7" s="201"/>
      <c r="L7" s="202"/>
      <c r="M7" s="200">
        <v>269</v>
      </c>
      <c r="N7" s="201"/>
      <c r="O7" s="202"/>
      <c r="P7" s="200">
        <v>10654460</v>
      </c>
      <c r="Q7" s="201"/>
      <c r="R7" s="201"/>
      <c r="S7" s="201"/>
      <c r="T7" s="202"/>
      <c r="U7" s="226">
        <v>425</v>
      </c>
      <c r="V7" s="227"/>
      <c r="W7" s="228"/>
      <c r="X7" s="22">
        <v>60733937</v>
      </c>
      <c r="Y7" s="23"/>
      <c r="Z7" s="23"/>
      <c r="AA7" s="23"/>
      <c r="AB7" s="24"/>
    </row>
    <row r="8" spans="1:28" ht="28.5" customHeight="1" thickBot="1">
      <c r="A8" s="48" t="s">
        <v>20</v>
      </c>
      <c r="B8" s="48"/>
      <c r="C8" s="48"/>
      <c r="D8" s="48"/>
      <c r="E8" s="209">
        <v>36</v>
      </c>
      <c r="F8" s="210"/>
      <c r="G8" s="211"/>
      <c r="H8" s="209">
        <v>87800</v>
      </c>
      <c r="I8" s="210"/>
      <c r="J8" s="210"/>
      <c r="K8" s="210"/>
      <c r="L8" s="211"/>
      <c r="M8" s="209">
        <v>57</v>
      </c>
      <c r="N8" s="210"/>
      <c r="O8" s="211"/>
      <c r="P8" s="209">
        <v>232520</v>
      </c>
      <c r="Q8" s="210"/>
      <c r="R8" s="210"/>
      <c r="S8" s="210"/>
      <c r="T8" s="211"/>
      <c r="U8" s="177">
        <v>50</v>
      </c>
      <c r="V8" s="178"/>
      <c r="W8" s="229"/>
      <c r="X8" s="26">
        <v>240920</v>
      </c>
      <c r="Y8" s="27"/>
      <c r="Z8" s="27"/>
      <c r="AA8" s="27"/>
      <c r="AB8" s="28"/>
    </row>
    <row r="9" spans="1:28" ht="28.5" customHeight="1" thickTop="1">
      <c r="A9" s="50" t="s">
        <v>9</v>
      </c>
      <c r="B9" s="50"/>
      <c r="C9" s="50"/>
      <c r="D9" s="50"/>
      <c r="E9" s="220">
        <v>1724</v>
      </c>
      <c r="F9" s="221"/>
      <c r="G9" s="222"/>
      <c r="H9" s="220">
        <v>174128773</v>
      </c>
      <c r="I9" s="221"/>
      <c r="J9" s="221"/>
      <c r="K9" s="221"/>
      <c r="L9" s="222"/>
      <c r="M9" s="220">
        <v>1470</v>
      </c>
      <c r="N9" s="221"/>
      <c r="O9" s="222"/>
      <c r="P9" s="220">
        <v>151693930</v>
      </c>
      <c r="Q9" s="221"/>
      <c r="R9" s="221"/>
      <c r="S9" s="221"/>
      <c r="T9" s="222"/>
      <c r="U9" s="223">
        <f>SUM(U5:W8)</f>
        <v>1768</v>
      </c>
      <c r="V9" s="224"/>
      <c r="W9" s="225"/>
      <c r="X9" s="223">
        <f>SUM(X5:AB8)</f>
        <v>117982837</v>
      </c>
      <c r="Y9" s="224"/>
      <c r="Z9" s="224"/>
      <c r="AA9" s="224"/>
      <c r="AB9" s="225"/>
    </row>
    <row r="10" spans="1:28" ht="22.5" customHeight="1">
      <c r="A10" s="1"/>
    </row>
  </sheetData>
  <mergeCells count="47">
    <mergeCell ref="U8:W8"/>
    <mergeCell ref="M6:O6"/>
    <mergeCell ref="X1:AB1"/>
    <mergeCell ref="H9:L9"/>
    <mergeCell ref="P9:T9"/>
    <mergeCell ref="X9:AB9"/>
    <mergeCell ref="U7:W7"/>
    <mergeCell ref="U9:W9"/>
    <mergeCell ref="M5:O5"/>
    <mergeCell ref="P7:T7"/>
    <mergeCell ref="X7:AB7"/>
    <mergeCell ref="P8:T8"/>
    <mergeCell ref="X8:AB8"/>
    <mergeCell ref="P6:T6"/>
    <mergeCell ref="U6:W6"/>
    <mergeCell ref="X6:AB6"/>
    <mergeCell ref="E6:G6"/>
    <mergeCell ref="H6:L6"/>
    <mergeCell ref="A5:D5"/>
    <mergeCell ref="E5:G5"/>
    <mergeCell ref="P5:T5"/>
    <mergeCell ref="X5:AB5"/>
    <mergeCell ref="A9:D9"/>
    <mergeCell ref="E9:G9"/>
    <mergeCell ref="M9:O9"/>
    <mergeCell ref="M4:O4"/>
    <mergeCell ref="A8:D8"/>
    <mergeCell ref="E8:G8"/>
    <mergeCell ref="M8:O8"/>
    <mergeCell ref="H8:L8"/>
    <mergeCell ref="U5:W5"/>
    <mergeCell ref="A7:D7"/>
    <mergeCell ref="E7:G7"/>
    <mergeCell ref="M7:O7"/>
    <mergeCell ref="H5:L5"/>
    <mergeCell ref="H7:L7"/>
    <mergeCell ref="A6:D6"/>
    <mergeCell ref="A3:D3"/>
    <mergeCell ref="E3:L3"/>
    <mergeCell ref="M3:T3"/>
    <mergeCell ref="A4:D4"/>
    <mergeCell ref="E4:G4"/>
    <mergeCell ref="U3:AB3"/>
    <mergeCell ref="P4:T4"/>
    <mergeCell ref="X4:AB4"/>
    <mergeCell ref="U4:W4"/>
    <mergeCell ref="H4:L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>
    <oddFooter>&amp;C&amp;"ＭＳ 明朝,標準"－28－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徴収率の推移</vt:lpstr>
      <vt:lpstr>収納種別実施状況</vt:lpstr>
      <vt:lpstr>口座・督促状・不納欠損額</vt:lpstr>
      <vt:lpstr>還付金・還付加算金</vt:lpstr>
      <vt:lpstr>収納種別実施状況!Print_Area</vt:lpstr>
      <vt:lpstr>徴収率の推移!Print_Area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寝屋川市</dc:creator>
  <cp:lastModifiedBy>橋本　圭子</cp:lastModifiedBy>
  <cp:lastPrinted>2020-02-03T09:54:29Z</cp:lastPrinted>
  <dcterms:created xsi:type="dcterms:W3CDTF">2018-11-14T01:02:23Z</dcterms:created>
  <dcterms:modified xsi:type="dcterms:W3CDTF">2020-03-18T03:45:59Z</dcterms:modified>
</cp:coreProperties>
</file>