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H30作成用\ＨＰ用\1回目\"/>
    </mc:Choice>
  </mc:AlternateContent>
  <bookViews>
    <workbookView xWindow="7875" yWindow="-30" windowWidth="7290" windowHeight="9420"/>
  </bookViews>
  <sheets>
    <sheet name="P3一般会計予算決算額" sheetId="5" r:id="rId1"/>
    <sheet name="03一般会計予算決算額 (計算)" sheetId="6" state="hidden" r:id="rId2"/>
    <sheet name="P4図3一般会計決算額の構成 " sheetId="7" r:id="rId3"/>
    <sheet name="Sheet1" sheetId="19" state="hidden" r:id="rId4"/>
    <sheet name="04図3一般会計歳入歳出決算額の構成 (計算)" sheetId="4" state="hidden" r:id="rId5"/>
    <sheet name="06一般会計歳入予算・決算額年度別比較(計算）" sheetId="13" state="hidden" r:id="rId6"/>
    <sheet name="07一般会計歳出予算・決算年度別比較（計算）" sheetId="18" state="hidden" r:id="rId7"/>
  </sheets>
  <definedNames>
    <definedName name="_xlnm.Print_Area" localSheetId="1">'03一般会計予算決算額 (計算)'!$C$2:$J$54</definedName>
    <definedName name="_xlnm.Print_Area" localSheetId="4">'04図3一般会計歳入歳出決算額の構成 (計算)'!#REF!</definedName>
    <definedName name="_xlnm.Print_Area" localSheetId="5">'06一般会計歳入予算・決算額年度別比較(計算）'!$E$4:$O$55</definedName>
    <definedName name="_xlnm.Print_Area" localSheetId="6">'07一般会計歳出予算・決算年度別比較（計算）'!$E$2:$O$42</definedName>
    <definedName name="_xlnm.Print_Area" localSheetId="0">P3一般会計予算決算額!$A$1:$J$55</definedName>
    <definedName name="_xlnm.Print_Area" localSheetId="2">'P4図3一般会計決算額の構成 '!$A$1:$K$59</definedName>
    <definedName name="Z_864D1787_017E_46EC_87DD_133AB530B48B_.wvu.Cols" localSheetId="1" hidden="1">'03一般会計予算決算額 (計算)'!$A:$A</definedName>
    <definedName name="Z_864D1787_017E_46EC_87DD_133AB530B48B_.wvu.Cols" localSheetId="5" hidden="1">'06一般会計歳入予算・決算額年度別比較(計算）'!$C:$C</definedName>
    <definedName name="Z_864D1787_017E_46EC_87DD_133AB530B48B_.wvu.PrintArea" localSheetId="1" hidden="1">'03一般会計予算決算額 (計算)'!$C$2:$J$54</definedName>
    <definedName name="Z_864D1787_017E_46EC_87DD_133AB530B48B_.wvu.PrintArea" localSheetId="5" hidden="1">'06一般会計歳入予算・決算額年度別比較(計算）'!$E$4:$O$55</definedName>
    <definedName name="Z_864D1787_017E_46EC_87DD_133AB530B48B_.wvu.PrintArea" localSheetId="6" hidden="1">'07一般会計歳出予算・決算年度別比較（計算）'!$E$2:$O$42</definedName>
    <definedName name="Z_864D1787_017E_46EC_87DD_133AB530B48B_.wvu.PrintArea" localSheetId="0" hidden="1">P3一般会計予算決算額!$A$1:$J$55</definedName>
    <definedName name="Z_864D1787_017E_46EC_87DD_133AB530B48B_.wvu.PrintArea" localSheetId="2" hidden="1">'P4図3一般会計決算額の構成 '!$A$1:$K$61</definedName>
    <definedName name="Z_864D1787_017E_46EC_87DD_133AB530B48B_.wvu.Rows" localSheetId="4" hidden="1">'04図3一般会計歳入歳出決算額の構成 (計算)'!$1:$1</definedName>
    <definedName name="Z_864D1787_017E_46EC_87DD_133AB530B48B_.wvu.Rows" localSheetId="5" hidden="1">'06一般会計歳入予算・決算額年度別比較(計算）'!$1:$3</definedName>
    <definedName name="Z_864D1787_017E_46EC_87DD_133AB530B48B_.wvu.Rows" localSheetId="6" hidden="1">'07一般会計歳出予算・決算年度別比較（計算）'!$1:$3</definedName>
    <definedName name="Z_864D1787_017E_46EC_87DD_133AB530B48B_.wvu.Rows" localSheetId="0" hidden="1">P3一般会計予算決算額!$54:$54</definedName>
  </definedNames>
  <calcPr calcId="162913"/>
  <customWorkbookViews>
    <customWorkbookView name="寝屋川市 - 個人用ビュー" guid="{864D1787-017E-46EC-87DD-133AB530B48B}" mergeInterval="0" personalView="1" maximized="1" xWindow="-8" yWindow="-8" windowWidth="1382" windowHeight="744" activeSheetId="7"/>
  </customWorkbookViews>
</workbook>
</file>

<file path=xl/calcChain.xml><?xml version="1.0" encoding="utf-8"?>
<calcChain xmlns="http://schemas.openxmlformats.org/spreadsheetml/2006/main">
  <c r="H32" i="5" l="1"/>
  <c r="B41" i="19" l="1"/>
  <c r="B40" i="19"/>
  <c r="B39" i="19"/>
  <c r="B38" i="19"/>
  <c r="B37" i="19"/>
  <c r="B36" i="19"/>
  <c r="B35" i="19"/>
  <c r="B34" i="19"/>
  <c r="B33" i="19"/>
  <c r="B32" i="19"/>
  <c r="B24" i="19"/>
  <c r="B23" i="19"/>
  <c r="B22" i="19"/>
  <c r="B21" i="19"/>
  <c r="F20" i="19"/>
  <c r="B20" i="19"/>
  <c r="F19" i="19"/>
  <c r="B19" i="19"/>
  <c r="A14" i="19"/>
  <c r="B42" i="19" l="1"/>
  <c r="C34" i="19" s="1"/>
  <c r="E21" i="19"/>
  <c r="J30" i="5"/>
  <c r="C36" i="19" l="1"/>
  <c r="C39" i="19"/>
  <c r="C38" i="19"/>
  <c r="C37" i="19"/>
  <c r="C40" i="19"/>
  <c r="C33" i="19"/>
  <c r="C32" i="19"/>
  <c r="G9" i="5"/>
  <c r="G36" i="5" s="1"/>
  <c r="H36" i="5" s="1"/>
  <c r="I9" i="5"/>
  <c r="B18" i="19" s="1"/>
  <c r="H9" i="5"/>
  <c r="G40" i="5"/>
  <c r="C40" i="5"/>
  <c r="I55" i="5"/>
  <c r="J55" i="5" s="1"/>
  <c r="J31" i="5"/>
  <c r="G55" i="5"/>
  <c r="H55" i="5" s="1"/>
  <c r="J43" i="5"/>
  <c r="J44" i="5"/>
  <c r="J45" i="5"/>
  <c r="J46" i="5"/>
  <c r="J47" i="5"/>
  <c r="J48" i="5"/>
  <c r="J49" i="5"/>
  <c r="J50" i="5"/>
  <c r="J51" i="5"/>
  <c r="J52" i="5"/>
  <c r="J53" i="5"/>
  <c r="J54" i="5"/>
  <c r="J4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2" i="5"/>
  <c r="J35" i="5"/>
  <c r="J33" i="5"/>
  <c r="J34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5" i="5"/>
  <c r="H33" i="5"/>
  <c r="H34" i="5"/>
  <c r="H43" i="5"/>
  <c r="H44" i="5"/>
  <c r="H45" i="5"/>
  <c r="H46" i="5"/>
  <c r="H47" i="5"/>
  <c r="H48" i="5"/>
  <c r="H49" i="5"/>
  <c r="H50" i="5"/>
  <c r="H51" i="5"/>
  <c r="H52" i="5"/>
  <c r="H53" i="5"/>
  <c r="H54" i="5"/>
  <c r="H42" i="5"/>
  <c r="I11" i="4"/>
  <c r="I9" i="4"/>
  <c r="L41" i="18"/>
  <c r="N32" i="18"/>
  <c r="L21" i="18"/>
  <c r="N12" i="18" s="1"/>
  <c r="Q9" i="18"/>
  <c r="Q11" i="18"/>
  <c r="Q13" i="18"/>
  <c r="Q15" i="18"/>
  <c r="Q17" i="18"/>
  <c r="Q19" i="18"/>
  <c r="Q8" i="18"/>
  <c r="I27" i="18"/>
  <c r="L27" i="18"/>
  <c r="F27" i="18"/>
  <c r="D27" i="18"/>
  <c r="D31" i="13"/>
  <c r="L31" i="13"/>
  <c r="I31" i="13"/>
  <c r="F31" i="13"/>
  <c r="I42" i="4"/>
  <c r="I33" i="4"/>
  <c r="I34" i="4"/>
  <c r="I44" i="4" s="1"/>
  <c r="I35" i="4"/>
  <c r="I36" i="4"/>
  <c r="I37" i="4"/>
  <c r="I38" i="4"/>
  <c r="I39" i="4"/>
  <c r="I40" i="4"/>
  <c r="I41" i="4"/>
  <c r="I43" i="4"/>
  <c r="D46" i="4"/>
  <c r="G8" i="6"/>
  <c r="F54" i="13"/>
  <c r="M12" i="13"/>
  <c r="M11" i="13"/>
  <c r="F28" i="13"/>
  <c r="I28" i="13"/>
  <c r="J28" i="13" s="1"/>
  <c r="F21" i="18"/>
  <c r="G21" i="18" s="1"/>
  <c r="H21" i="18"/>
  <c r="N30" i="18"/>
  <c r="N41" i="18" s="1"/>
  <c r="N31" i="18"/>
  <c r="N33" i="18"/>
  <c r="N34" i="18"/>
  <c r="N35" i="18"/>
  <c r="N36" i="18"/>
  <c r="N37" i="18"/>
  <c r="N38" i="18"/>
  <c r="N40" i="18"/>
  <c r="I21" i="18"/>
  <c r="N9" i="18"/>
  <c r="N19" i="18"/>
  <c r="N17" i="18"/>
  <c r="N15" i="18"/>
  <c r="N13" i="18"/>
  <c r="N11" i="18"/>
  <c r="D41" i="18"/>
  <c r="D21" i="18"/>
  <c r="K21" i="18"/>
  <c r="L28" i="13"/>
  <c r="N22" i="13" s="1"/>
  <c r="I54" i="13"/>
  <c r="L54" i="13"/>
  <c r="N35" i="13"/>
  <c r="N9" i="13"/>
  <c r="N11" i="13"/>
  <c r="N13" i="13"/>
  <c r="N15" i="13"/>
  <c r="N17" i="13"/>
  <c r="N19" i="13"/>
  <c r="N21" i="13"/>
  <c r="N24" i="13"/>
  <c r="N26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0" i="13"/>
  <c r="M9" i="13"/>
  <c r="M8" i="13"/>
  <c r="D54" i="13"/>
  <c r="G54" i="13" s="1"/>
  <c r="D28" i="13"/>
  <c r="G28" i="13" s="1"/>
  <c r="K54" i="13"/>
  <c r="J54" i="13"/>
  <c r="H54" i="13"/>
  <c r="K28" i="13"/>
  <c r="H28" i="13"/>
  <c r="G53" i="6"/>
  <c r="I43" i="6"/>
  <c r="I45" i="6"/>
  <c r="I42" i="6"/>
  <c r="E37" i="4"/>
  <c r="I8" i="4"/>
  <c r="I14" i="4" s="1"/>
  <c r="I7" i="4"/>
  <c r="I10" i="4"/>
  <c r="J10" i="4" s="1"/>
  <c r="I12" i="4"/>
  <c r="I13" i="4"/>
  <c r="J13" i="4" s="1"/>
  <c r="D28" i="4"/>
  <c r="E15" i="4"/>
  <c r="E7" i="4"/>
  <c r="N51" i="13"/>
  <c r="N49" i="13"/>
  <c r="N46" i="13"/>
  <c r="N44" i="13"/>
  <c r="N42" i="13"/>
  <c r="N39" i="13"/>
  <c r="N37" i="13"/>
  <c r="N34" i="13"/>
  <c r="I50" i="6"/>
  <c r="I46" i="6"/>
  <c r="E42" i="4"/>
  <c r="E11" i="4"/>
  <c r="I48" i="6"/>
  <c r="F8" i="6"/>
  <c r="F35" i="6"/>
  <c r="H35" i="6" s="1"/>
  <c r="H14" i="6"/>
  <c r="E10" i="4"/>
  <c r="E9" i="4"/>
  <c r="E13" i="4"/>
  <c r="E16" i="4"/>
  <c r="E18" i="4"/>
  <c r="E20" i="4"/>
  <c r="E24" i="4"/>
  <c r="E27" i="4"/>
  <c r="M41" i="18"/>
  <c r="M39" i="18"/>
  <c r="M38" i="18"/>
  <c r="M37" i="18"/>
  <c r="M36" i="18"/>
  <c r="M35" i="18"/>
  <c r="M34" i="18"/>
  <c r="M33" i="18"/>
  <c r="M32" i="18"/>
  <c r="M31" i="18"/>
  <c r="M30" i="18"/>
  <c r="M21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H18" i="6"/>
  <c r="H32" i="6"/>
  <c r="H9" i="6"/>
  <c r="H10" i="6"/>
  <c r="H11" i="6"/>
  <c r="H12" i="6"/>
  <c r="H13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41" i="6"/>
  <c r="I41" i="6"/>
  <c r="I53" i="6" s="1"/>
  <c r="H42" i="6"/>
  <c r="H43" i="6"/>
  <c r="H44" i="6"/>
  <c r="I44" i="6"/>
  <c r="H45" i="6"/>
  <c r="H46" i="6"/>
  <c r="H47" i="6"/>
  <c r="I47" i="6"/>
  <c r="H48" i="6"/>
  <c r="H49" i="6"/>
  <c r="I49" i="6"/>
  <c r="H50" i="6"/>
  <c r="H51" i="6"/>
  <c r="H52" i="6"/>
  <c r="I52" i="6"/>
  <c r="F53" i="6"/>
  <c r="H53" i="6" s="1"/>
  <c r="L10" i="4"/>
  <c r="H35" i="4"/>
  <c r="H40" i="4"/>
  <c r="H38" i="4"/>
  <c r="H33" i="4"/>
  <c r="H37" i="4"/>
  <c r="H43" i="4"/>
  <c r="H39" i="4"/>
  <c r="H36" i="4"/>
  <c r="H34" i="4"/>
  <c r="H41" i="4"/>
  <c r="H42" i="4"/>
  <c r="E45" i="4"/>
  <c r="L41" i="6"/>
  <c r="L52" i="6"/>
  <c r="L51" i="6"/>
  <c r="L50" i="6"/>
  <c r="L49" i="6"/>
  <c r="L48" i="6"/>
  <c r="L47" i="6"/>
  <c r="L46" i="6"/>
  <c r="L45" i="6"/>
  <c r="L44" i="6"/>
  <c r="L43" i="6"/>
  <c r="L42" i="6"/>
  <c r="I51" i="6"/>
  <c r="E21" i="4"/>
  <c r="L43" i="4"/>
  <c r="L41" i="4"/>
  <c r="L39" i="4"/>
  <c r="L37" i="4"/>
  <c r="L35" i="4"/>
  <c r="L34" i="4"/>
  <c r="N47" i="13"/>
  <c r="N39" i="18"/>
  <c r="Q30" i="18"/>
  <c r="Q40" i="18"/>
  <c r="Q39" i="18"/>
  <c r="Q38" i="18"/>
  <c r="Q37" i="18"/>
  <c r="Q36" i="18"/>
  <c r="Q35" i="18"/>
  <c r="Q34" i="18"/>
  <c r="Q33" i="18"/>
  <c r="Q32" i="18"/>
  <c r="Q31" i="18"/>
  <c r="L7" i="4"/>
  <c r="L14" i="4" s="1"/>
  <c r="G35" i="6"/>
  <c r="H8" i="6"/>
  <c r="E26" i="4"/>
  <c r="E8" i="4"/>
  <c r="E28" i="4" s="1"/>
  <c r="E22" i="4"/>
  <c r="E12" i="4"/>
  <c r="E14" i="4"/>
  <c r="E17" i="4"/>
  <c r="E19" i="4"/>
  <c r="E23" i="4"/>
  <c r="E25" i="4"/>
  <c r="N52" i="13"/>
  <c r="N41" i="13"/>
  <c r="N53" i="13"/>
  <c r="N50" i="13"/>
  <c r="N48" i="13"/>
  <c r="N45" i="13"/>
  <c r="N43" i="13"/>
  <c r="N40" i="13"/>
  <c r="N38" i="13"/>
  <c r="N36" i="13"/>
  <c r="N54" i="13" s="1"/>
  <c r="M54" i="13"/>
  <c r="E35" i="4"/>
  <c r="E34" i="4"/>
  <c r="E38" i="4"/>
  <c r="E33" i="4"/>
  <c r="E36" i="4"/>
  <c r="E39" i="4"/>
  <c r="E40" i="4"/>
  <c r="E41" i="4"/>
  <c r="E44" i="4"/>
  <c r="E43" i="4"/>
  <c r="L33" i="4"/>
  <c r="L42" i="4"/>
  <c r="L40" i="4"/>
  <c r="L38" i="4"/>
  <c r="L36" i="4"/>
  <c r="L45" i="4"/>
  <c r="I28" i="6"/>
  <c r="I22" i="6"/>
  <c r="I16" i="6"/>
  <c r="I19" i="6"/>
  <c r="I29" i="6"/>
  <c r="I23" i="6"/>
  <c r="I18" i="6"/>
  <c r="I25" i="6"/>
  <c r="I12" i="6"/>
  <c r="I13" i="6"/>
  <c r="I17" i="6"/>
  <c r="I24" i="6"/>
  <c r="K10" i="6"/>
  <c r="I32" i="6"/>
  <c r="I14" i="6"/>
  <c r="I34" i="6"/>
  <c r="I9" i="6"/>
  <c r="I10" i="6"/>
  <c r="I26" i="6"/>
  <c r="I27" i="6"/>
  <c r="I30" i="6"/>
  <c r="I31" i="6"/>
  <c r="K9" i="6"/>
  <c r="K14" i="6"/>
  <c r="K12" i="6"/>
  <c r="I33" i="6"/>
  <c r="I15" i="6"/>
  <c r="I20" i="6"/>
  <c r="K13" i="6"/>
  <c r="K11" i="6"/>
  <c r="I21" i="6"/>
  <c r="K15" i="6"/>
  <c r="E46" i="4"/>
  <c r="I8" i="6"/>
  <c r="I35" i="6"/>
  <c r="C42" i="19" l="1"/>
  <c r="E18" i="19"/>
  <c r="E25" i="19" s="1"/>
  <c r="F25" i="19" s="1"/>
  <c r="B25" i="19"/>
  <c r="F18" i="19"/>
  <c r="I36" i="5"/>
  <c r="J36" i="5" s="1"/>
  <c r="J9" i="5"/>
  <c r="M14" i="4"/>
  <c r="M7" i="4"/>
  <c r="M8" i="4"/>
  <c r="M9" i="4"/>
  <c r="M10" i="4"/>
  <c r="M35" i="4"/>
  <c r="J39" i="4"/>
  <c r="J37" i="4"/>
  <c r="M40" i="4"/>
  <c r="M36" i="4"/>
  <c r="M42" i="4"/>
  <c r="J38" i="4"/>
  <c r="J43" i="4"/>
  <c r="M39" i="4"/>
  <c r="J42" i="4"/>
  <c r="M43" i="4"/>
  <c r="M38" i="4"/>
  <c r="M33" i="4"/>
  <c r="J36" i="4"/>
  <c r="J40" i="4"/>
  <c r="J33" i="4"/>
  <c r="M34" i="4"/>
  <c r="J35" i="4"/>
  <c r="J34" i="4"/>
  <c r="J14" i="4"/>
  <c r="J12" i="4"/>
  <c r="J8" i="4"/>
  <c r="J7" i="4"/>
  <c r="J9" i="4"/>
  <c r="J11" i="4"/>
  <c r="M41" i="4"/>
  <c r="M37" i="4"/>
  <c r="N27" i="13"/>
  <c r="N25" i="13"/>
  <c r="N23" i="13"/>
  <c r="N20" i="13"/>
  <c r="N18" i="13"/>
  <c r="N16" i="13"/>
  <c r="N14" i="13"/>
  <c r="N12" i="13"/>
  <c r="N10" i="13"/>
  <c r="N8" i="13"/>
  <c r="N28" i="13" s="1"/>
  <c r="J21" i="18"/>
  <c r="N8" i="18"/>
  <c r="N14" i="18"/>
  <c r="N16" i="18"/>
  <c r="N18" i="18"/>
  <c r="N20" i="18"/>
  <c r="J41" i="4"/>
  <c r="N10" i="18"/>
  <c r="Q20" i="18"/>
  <c r="Q18" i="18"/>
  <c r="Q16" i="18"/>
  <c r="Q14" i="18"/>
  <c r="Q12" i="18"/>
  <c r="Q10" i="18"/>
  <c r="F21" i="19" l="1"/>
  <c r="C20" i="19"/>
  <c r="C22" i="19"/>
  <c r="C24" i="19"/>
  <c r="C21" i="19"/>
  <c r="C25" i="19"/>
  <c r="C23" i="19"/>
  <c r="C19" i="19"/>
  <c r="C18" i="19"/>
  <c r="N21" i="18"/>
  <c r="M45" i="4"/>
  <c r="J16" i="4"/>
  <c r="J44" i="4"/>
</calcChain>
</file>

<file path=xl/sharedStrings.xml><?xml version="1.0" encoding="utf-8"?>
<sst xmlns="http://schemas.openxmlformats.org/spreadsheetml/2006/main" count="399" uniqueCount="243">
  <si>
    <t>計</t>
  </si>
  <si>
    <t>款　　　　　別</t>
  </si>
  <si>
    <t xml:space="preserve"> 　決　算　額</t>
  </si>
  <si>
    <t xml:space="preserve"> 決算額構成比</t>
  </si>
  <si>
    <t>　歳    入</t>
    <phoneticPr fontId="2"/>
  </si>
  <si>
    <t>款 別</t>
    <phoneticPr fontId="2"/>
  </si>
  <si>
    <t>決　算　額</t>
    <phoneticPr fontId="2"/>
  </si>
  <si>
    <t>決算額構成比</t>
    <phoneticPr fontId="2"/>
  </si>
  <si>
    <t>構成比</t>
    <phoneticPr fontId="2"/>
  </si>
  <si>
    <t>市税</t>
    <phoneticPr fontId="2"/>
  </si>
  <si>
    <t>自主財源</t>
    <rPh sb="0" eb="2">
      <t>ジシュ</t>
    </rPh>
    <rPh sb="2" eb="4">
      <t>ザイゲン</t>
    </rPh>
    <phoneticPr fontId="2"/>
  </si>
  <si>
    <t>地方譲与税</t>
    <phoneticPr fontId="2"/>
  </si>
  <si>
    <t>諸収入</t>
    <phoneticPr fontId="2"/>
  </si>
  <si>
    <t>利子割交付金</t>
    <phoneticPr fontId="2"/>
  </si>
  <si>
    <t>分担金等</t>
    <rPh sb="3" eb="4">
      <t>トウ</t>
    </rPh>
    <phoneticPr fontId="2"/>
  </si>
  <si>
    <t>特別地方消費税交付金</t>
    <phoneticPr fontId="2"/>
  </si>
  <si>
    <t>府支出金</t>
    <phoneticPr fontId="2"/>
  </si>
  <si>
    <t>依存財源</t>
    <rPh sb="0" eb="2">
      <t>イゾン</t>
    </rPh>
    <rPh sb="2" eb="4">
      <t>ザイゲン</t>
    </rPh>
    <phoneticPr fontId="2"/>
  </si>
  <si>
    <t>地方消費税交付金</t>
    <phoneticPr fontId="2"/>
  </si>
  <si>
    <t>地方譲与税等</t>
    <rPh sb="5" eb="6">
      <t>トウ</t>
    </rPh>
    <phoneticPr fontId="2"/>
  </si>
  <si>
    <t>自動車取得税交付金</t>
    <phoneticPr fontId="2"/>
  </si>
  <si>
    <t>地方交付税</t>
    <phoneticPr fontId="2"/>
  </si>
  <si>
    <t>地方特例交付金</t>
    <phoneticPr fontId="2"/>
  </si>
  <si>
    <t>国庫支出金</t>
    <phoneticPr fontId="2"/>
  </si>
  <si>
    <t>計</t>
    <rPh sb="0" eb="1">
      <t>ケイ</t>
    </rPh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</si>
  <si>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</si>
  <si>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</si>
  <si>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</si>
  <si>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</si>
  <si>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</si>
  <si>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</si>
  <si>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</si>
  <si>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</si>
  <si>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</si>
  <si>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</si>
  <si>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</si>
  <si>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</si>
  <si>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款　別</t>
    <phoneticPr fontId="2"/>
  </si>
  <si>
    <t>構成比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</si>
  <si>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</si>
  <si>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</si>
  <si>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</si>
  <si>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</si>
  <si>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</si>
  <si>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</si>
  <si>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</si>
  <si>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</si>
  <si>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</si>
  <si>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</si>
  <si>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</si>
  <si>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</si>
  <si>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</si>
  <si>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 xml:space="preserve">千円 </t>
  </si>
  <si>
    <t xml:space="preserve">％ </t>
  </si>
  <si>
    <t>％</t>
  </si>
  <si>
    <t xml:space="preserve"> 　予　算　額</t>
  </si>
  <si>
    <t xml:space="preserve"> 対予算比率</t>
  </si>
  <si>
    <t/>
  </si>
  <si>
    <t>市税</t>
    <phoneticPr fontId="2"/>
  </si>
  <si>
    <t>固定資産税</t>
    <phoneticPr fontId="2"/>
  </si>
  <si>
    <t>軽自動車税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</si>
  <si>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</si>
  <si>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</si>
  <si>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</si>
  <si>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</si>
  <si>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</si>
  <si>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</si>
  <si>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</si>
  <si>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</si>
  <si>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</si>
  <si>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</si>
  <si>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</si>
  <si>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</si>
  <si>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</si>
  <si>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</si>
  <si>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</si>
  <si>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</si>
  <si>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款       別</t>
    <phoneticPr fontId="2"/>
  </si>
  <si>
    <t>予　算　額</t>
    <phoneticPr fontId="2"/>
  </si>
  <si>
    <t>対予算比率</t>
    <phoneticPr fontId="2"/>
  </si>
  <si>
    <t xml:space="preserve">市民税 </t>
    <phoneticPr fontId="2"/>
  </si>
  <si>
    <t>固定資産税</t>
    <phoneticPr fontId="2"/>
  </si>
  <si>
    <t>軽自動車税</t>
    <phoneticPr fontId="2"/>
  </si>
  <si>
    <t>市たばこ税</t>
    <phoneticPr fontId="2"/>
  </si>
  <si>
    <t xml:space="preserve">特別土地保有税 </t>
    <phoneticPr fontId="2"/>
  </si>
  <si>
    <t>都市計画税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</si>
  <si>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</si>
  <si>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</si>
  <si>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</si>
  <si>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</si>
  <si>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</si>
  <si>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</si>
  <si>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</si>
  <si>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</si>
  <si>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</si>
  <si>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</si>
  <si>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</si>
  <si>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</si>
  <si>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</si>
  <si>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</si>
  <si>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</si>
  <si>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</si>
  <si>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</si>
  <si>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</si>
  <si>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</si>
  <si>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</si>
  <si>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</si>
  <si>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</si>
  <si>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</si>
  <si>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</si>
  <si>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</si>
  <si>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</si>
  <si>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</si>
  <si>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</si>
  <si>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</si>
  <si>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</si>
  <si>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 xml:space="preserve"> 構成比</t>
  </si>
  <si>
    <t xml:space="preserve"> 決　算　額</t>
  </si>
  <si>
    <t xml:space="preserve"> 対前年</t>
  </si>
  <si>
    <t xml:space="preserve"> 　 (千円)</t>
  </si>
  <si>
    <t xml:space="preserve"> 比 (%)</t>
  </si>
  <si>
    <t>(%)</t>
  </si>
  <si>
    <t>対前年</t>
    <phoneticPr fontId="2"/>
  </si>
  <si>
    <t>比 (%)</t>
    <phoneticPr fontId="2"/>
  </si>
  <si>
    <t>市税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</si>
  <si>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</si>
  <si>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</si>
  <si>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</si>
  <si>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</si>
  <si>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</si>
  <si>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</si>
  <si>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</si>
  <si>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</si>
  <si>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</si>
  <si>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</si>
  <si>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</si>
  <si>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</si>
  <si>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</si>
  <si>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</si>
  <si>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</si>
  <si>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</si>
  <si>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</si>
  <si>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決　算　額</t>
    <rPh sb="0" eb="1">
      <t>ケツ</t>
    </rPh>
    <phoneticPr fontId="2"/>
  </si>
  <si>
    <t>(千円)</t>
    <phoneticPr fontId="2"/>
  </si>
  <si>
    <t xml:space="preserve">(%) </t>
    <phoneticPr fontId="2"/>
  </si>
  <si>
    <t>(%)</t>
    <phoneticPr fontId="2"/>
  </si>
  <si>
    <t>対前年</t>
    <phoneticPr fontId="2"/>
  </si>
  <si>
    <t>構成比</t>
    <phoneticPr fontId="2"/>
  </si>
  <si>
    <t>(千円)</t>
    <phoneticPr fontId="2"/>
  </si>
  <si>
    <t>比 (%)</t>
    <phoneticPr fontId="2"/>
  </si>
  <si>
    <t xml:space="preserve">(%) </t>
    <phoneticPr fontId="2"/>
  </si>
  <si>
    <t xml:space="preserve"> 予　算　額</t>
  </si>
  <si>
    <t xml:space="preserve">(%) </t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</si>
  <si>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</si>
  <si>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</si>
  <si>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</si>
  <si>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</si>
  <si>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</si>
  <si>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</si>
  <si>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</si>
  <si>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</si>
  <si>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災害復旧費</t>
    <phoneticPr fontId="7"/>
  </si>
  <si>
    <t>公債費</t>
    <phoneticPr fontId="7"/>
  </si>
  <si>
    <t>諸支出金</t>
    <phoneticPr fontId="7"/>
  </si>
  <si>
    <t>予備費</t>
    <phoneticPr fontId="7"/>
  </si>
  <si>
    <t>繰上充用金</t>
    <phoneticPr fontId="7"/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</si>
  <si>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</si>
  <si>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</si>
  <si>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</si>
  <si>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</si>
  <si>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</si>
  <si>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</si>
  <si>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</si>
  <si>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</si>
  <si>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公債費</t>
    <phoneticPr fontId="7"/>
  </si>
  <si>
    <t>諸支出金</t>
    <phoneticPr fontId="7"/>
  </si>
  <si>
    <t>繰上充用金</t>
    <phoneticPr fontId="7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</si>
  <si>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</si>
  <si>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</si>
  <si>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予　算　額</t>
    <rPh sb="0" eb="1">
      <t>ヨ</t>
    </rPh>
    <rPh sb="2" eb="3">
      <t>ザン</t>
    </rPh>
    <rPh sb="4" eb="5">
      <t>ガク</t>
    </rPh>
    <phoneticPr fontId="7"/>
  </si>
  <si>
    <t>（千円）</t>
    <rPh sb="1" eb="3">
      <t>センエン</t>
    </rPh>
    <phoneticPr fontId="7"/>
  </si>
  <si>
    <t>18　　年    度</t>
    <phoneticPr fontId="2"/>
  </si>
  <si>
    <t>入湯税</t>
    <rPh sb="0" eb="2">
      <t>ニュウトウ</t>
    </rPh>
    <rPh sb="2" eb="3">
      <t>ゼイ</t>
    </rPh>
    <phoneticPr fontId="2"/>
  </si>
  <si>
    <t>１　平成19年度一般会計予算並びに決算額　　　　　</t>
    <phoneticPr fontId="2"/>
  </si>
  <si>
    <t>款　　　別</t>
    <phoneticPr fontId="2"/>
  </si>
  <si>
    <t>16年度</t>
    <rPh sb="2" eb="4">
      <t>ネンド</t>
    </rPh>
    <phoneticPr fontId="7"/>
  </si>
  <si>
    <t>17   年    度</t>
    <phoneticPr fontId="7"/>
  </si>
  <si>
    <t>18   年    度</t>
    <phoneticPr fontId="7"/>
  </si>
  <si>
    <t>19    年    度</t>
    <phoneticPr fontId="7"/>
  </si>
  <si>
    <t>寄附金</t>
    <rPh sb="0" eb="2">
      <t>キフ</t>
    </rPh>
    <phoneticPr fontId="2"/>
  </si>
  <si>
    <t>皆減</t>
    <rPh sb="0" eb="1">
      <t>ミナ</t>
    </rPh>
    <rPh sb="1" eb="2">
      <t>ゲン</t>
    </rPh>
    <phoneticPr fontId="7"/>
  </si>
  <si>
    <t>１　平成２０年度一般会計予算並びに決算額　　　　　</t>
    <phoneticPr fontId="2"/>
  </si>
  <si>
    <t>H20年度を入力済み！</t>
    <rPh sb="3" eb="5">
      <t>ネンド</t>
    </rPh>
    <rPh sb="6" eb="8">
      <t>ニュウリョク</t>
    </rPh>
    <rPh sb="8" eb="9">
      <t>ス</t>
    </rPh>
    <phoneticPr fontId="2"/>
  </si>
  <si>
    <t>Ｈ20年度で入力済み！</t>
    <rPh sb="3" eb="5">
      <t>ネンド</t>
    </rPh>
    <rPh sb="6" eb="8">
      <t>ニュウリョク</t>
    </rPh>
    <rPh sb="8" eb="9">
      <t>ス</t>
    </rPh>
    <phoneticPr fontId="2"/>
  </si>
  <si>
    <t>17年度</t>
    <rPh sb="2" eb="4">
      <t>ネンド</t>
    </rPh>
    <phoneticPr fontId="2"/>
  </si>
  <si>
    <t>19　年    度</t>
    <phoneticPr fontId="2"/>
  </si>
  <si>
    <t>20　　年    度</t>
    <phoneticPr fontId="2"/>
  </si>
  <si>
    <t>市たばこ税</t>
    <rPh sb="0" eb="1">
      <t>シ</t>
    </rPh>
    <phoneticPr fontId="2"/>
  </si>
  <si>
    <t xml:space="preserve">入湯税 </t>
    <rPh sb="0" eb="1">
      <t>ニュウ</t>
    </rPh>
    <rPh sb="1" eb="2">
      <t>ユ</t>
    </rPh>
    <phoneticPr fontId="2"/>
  </si>
  <si>
    <t>都市計画税</t>
    <rPh sb="0" eb="1">
      <t>ト</t>
    </rPh>
    <rPh sb="1" eb="2">
      <t>シ</t>
    </rPh>
    <rPh sb="2" eb="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</si>
  <si>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</si>
  <si>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t>款 別</t>
    <phoneticPr fontId="2"/>
  </si>
  <si>
    <t>決　算　額</t>
    <phoneticPr fontId="2"/>
  </si>
  <si>
    <t>構成比</t>
    <phoneticPr fontId="2"/>
  </si>
  <si>
    <t>市税</t>
    <phoneticPr fontId="2"/>
  </si>
  <si>
    <t>府支出金</t>
    <phoneticPr fontId="2"/>
  </si>
  <si>
    <t>地方交付税</t>
    <phoneticPr fontId="2"/>
  </si>
  <si>
    <t>国庫支出金</t>
    <phoneticPr fontId="2"/>
  </si>
  <si>
    <t>款　別</t>
    <phoneticPr fontId="2"/>
  </si>
  <si>
    <t>構成比</t>
    <phoneticPr fontId="2"/>
  </si>
  <si>
    <t>繰上充用金</t>
    <rPh sb="0" eb="2">
      <t>クリア</t>
    </rPh>
    <rPh sb="2" eb="4">
      <t>ジュウヨウ</t>
    </rPh>
    <rPh sb="4" eb="5">
      <t>キン</t>
    </rPh>
    <phoneticPr fontId="2"/>
  </si>
  <si>
    <t>議会費</t>
  </si>
  <si>
    <t>総務費</t>
  </si>
  <si>
    <t>民生費</t>
  </si>
  <si>
    <t>衛生費</t>
  </si>
  <si>
    <t>産業経済費</t>
  </si>
  <si>
    <t>土木費</t>
  </si>
  <si>
    <t>消防費</t>
  </si>
  <si>
    <t>教育費</t>
  </si>
  <si>
    <t>公債費</t>
  </si>
  <si>
    <t>諸支出金</t>
  </si>
  <si>
    <t>（注）円グラフの項目等の数値は、直接入力する（％は自動的に表示される）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6" eb="18">
      <t>チョクセツ</t>
    </rPh>
    <rPh sb="18" eb="20">
      <t>ニュウリョク</t>
    </rPh>
    <rPh sb="25" eb="28">
      <t>ジドウテキ</t>
    </rPh>
    <rPh sb="29" eb="31">
      <t>ヒョウジ</t>
    </rPh>
    <phoneticPr fontId="2"/>
  </si>
  <si>
    <t>（注）円グラフの項目等の数値・％は直接入力する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7" eb="19">
      <t>チョクセツ</t>
    </rPh>
    <rPh sb="19" eb="21">
      <t>ニュウリョク</t>
    </rPh>
    <phoneticPr fontId="2"/>
  </si>
  <si>
    <t>←データの調整のため（構成比の合計を100にするため)、式を削除して直接データを入力している</t>
    <rPh sb="5" eb="7">
      <t>チョウセイ</t>
    </rPh>
    <rPh sb="11" eb="13">
      <t>コウセイ</t>
    </rPh>
    <rPh sb="13" eb="14">
      <t>ヒ</t>
    </rPh>
    <rPh sb="15" eb="17">
      <t>ゴウケイ</t>
    </rPh>
    <rPh sb="28" eb="29">
      <t>シキ</t>
    </rPh>
    <rPh sb="30" eb="32">
      <t>サクジョ</t>
    </rPh>
    <rPh sb="34" eb="36">
      <t>チョクセツ</t>
    </rPh>
    <rPh sb="40" eb="42">
      <t>ニュウリョク</t>
    </rPh>
    <phoneticPr fontId="2"/>
  </si>
  <si>
    <t>☆記入方法</t>
    <rPh sb="1" eb="3">
      <t>キニュウ</t>
    </rPh>
    <rPh sb="3" eb="5">
      <t>ホウホウ</t>
    </rPh>
    <phoneticPr fontId="2"/>
  </si>
  <si>
    <t>構成比はデータの調整をする必要があるので注意する。</t>
    <rPh sb="0" eb="3">
      <t>コウセイヒ</t>
    </rPh>
    <rPh sb="8" eb="10">
      <t>チョウセイ</t>
    </rPh>
    <rPh sb="13" eb="15">
      <t>ヒツヨウ</t>
    </rPh>
    <rPh sb="20" eb="22">
      <t>チュウイ</t>
    </rPh>
    <phoneticPr fontId="2"/>
  </si>
  <si>
    <t>円グラフのデータ（歳入・歳出）の数値は値をひっぱってくるので、記入は不要だが、</t>
    <rPh sb="0" eb="1">
      <t>エン</t>
    </rPh>
    <rPh sb="9" eb="11">
      <t>サイニュウ</t>
    </rPh>
    <rPh sb="12" eb="14">
      <t>サイシュツ</t>
    </rPh>
    <rPh sb="16" eb="18">
      <t>スウチ</t>
    </rPh>
    <rPh sb="19" eb="20">
      <t>アタイ</t>
    </rPh>
    <rPh sb="31" eb="33">
      <t>キニュウ</t>
    </rPh>
    <rPh sb="34" eb="36">
      <t>フヨウ</t>
    </rPh>
    <phoneticPr fontId="2"/>
  </si>
  <si>
    <t>歳入のグラフは自動的に作成されるが、項目名・数値・％は直接入力すること。</t>
    <rPh sb="0" eb="2">
      <t>サイニュウ</t>
    </rPh>
    <rPh sb="7" eb="10">
      <t>ジドウテキ</t>
    </rPh>
    <rPh sb="11" eb="13">
      <t>サクセイ</t>
    </rPh>
    <rPh sb="18" eb="20">
      <t>コウモク</t>
    </rPh>
    <rPh sb="20" eb="21">
      <t>メイ</t>
    </rPh>
    <rPh sb="22" eb="24">
      <t>スウチ</t>
    </rPh>
    <rPh sb="27" eb="29">
      <t>チョクセツ</t>
    </rPh>
    <rPh sb="29" eb="31">
      <t>ニュウリョク</t>
    </rPh>
    <phoneticPr fontId="2"/>
  </si>
  <si>
    <t>歳出のグラフも自動的に作成されるが、数値・％は直接入力すること（項目名は自動的にでる）。</t>
    <rPh sb="0" eb="2">
      <t>サイシュツ</t>
    </rPh>
    <rPh sb="7" eb="10">
      <t>ジドウテキ</t>
    </rPh>
    <rPh sb="11" eb="13">
      <t>サクセイ</t>
    </rPh>
    <rPh sb="18" eb="20">
      <t>スウチ</t>
    </rPh>
    <rPh sb="23" eb="25">
      <t>チョクセツ</t>
    </rPh>
    <rPh sb="25" eb="27">
      <t>ニュウリョク</t>
    </rPh>
    <rPh sb="32" eb="34">
      <t>コウモク</t>
    </rPh>
    <rPh sb="34" eb="35">
      <t>メイ</t>
    </rPh>
    <rPh sb="36" eb="39">
      <t>ジドウテキ</t>
    </rPh>
    <phoneticPr fontId="2"/>
  </si>
  <si>
    <t>歳入円グラフ用データ（入力不要、構成比は調整が必要な場合があるので注意）</t>
    <rPh sb="0" eb="2">
      <t>サイニュウ</t>
    </rPh>
    <rPh sb="2" eb="3">
      <t>エン</t>
    </rPh>
    <rPh sb="6" eb="7">
      <t>ヨウ</t>
    </rPh>
    <rPh sb="11" eb="13">
      <t>ニュウリョク</t>
    </rPh>
    <rPh sb="13" eb="15">
      <t>フヨウ</t>
    </rPh>
    <rPh sb="16" eb="19">
      <t>コウセイヒ</t>
    </rPh>
    <rPh sb="20" eb="22">
      <t>チョウセイ</t>
    </rPh>
    <rPh sb="23" eb="25">
      <t>ヒツヨウ</t>
    </rPh>
    <rPh sb="26" eb="28">
      <t>バアイ</t>
    </rPh>
    <rPh sb="33" eb="35">
      <t>チュウイ</t>
    </rPh>
    <phoneticPr fontId="2"/>
  </si>
  <si>
    <t>歳出円グラフ用データ（入力不要、構成比は調整が必要な場合があるので注意）</t>
    <rPh sb="0" eb="2">
      <t>サイシュツ</t>
    </rPh>
    <rPh sb="2" eb="3">
      <t>エン</t>
    </rPh>
    <rPh sb="6" eb="7">
      <t>ヨウ</t>
    </rPh>
    <phoneticPr fontId="2"/>
  </si>
  <si>
    <t>←繰上充用金の行（52）は隠している※値が"0"ばかりなので</t>
    <rPh sb="1" eb="3">
      <t>クリア</t>
    </rPh>
    <rPh sb="3" eb="5">
      <t>ジュウヨウ</t>
    </rPh>
    <rPh sb="5" eb="6">
      <t>キン</t>
    </rPh>
    <rPh sb="7" eb="8">
      <t>ギョウ</t>
    </rPh>
    <rPh sb="13" eb="14">
      <t>カク</t>
    </rPh>
    <rPh sb="19" eb="20">
      <t>アタイ</t>
    </rPh>
    <phoneticPr fontId="2"/>
  </si>
  <si>
    <t>前年度比</t>
    <rPh sb="0" eb="4">
      <t>ゼンネンドヒ</t>
    </rPh>
    <phoneticPr fontId="2"/>
  </si>
  <si>
    <t>決　算　額</t>
    <phoneticPr fontId="2"/>
  </si>
  <si>
    <t>予　算　額</t>
    <phoneticPr fontId="2"/>
  </si>
  <si>
    <t>１　一般会計予算額及び決算額</t>
    <rPh sb="8" eb="9">
      <t>ガク</t>
    </rPh>
    <phoneticPr fontId="2"/>
  </si>
  <si>
    <t>（１) 歳入</t>
    <rPh sb="4" eb="6">
      <t>サイニュウ</t>
    </rPh>
    <phoneticPr fontId="2"/>
  </si>
  <si>
    <t>（２） 歳出</t>
    <rPh sb="4" eb="6">
      <t>サイシュツ</t>
    </rPh>
    <phoneticPr fontId="2"/>
  </si>
  <si>
    <r>
      <t>Ⅱ</t>
    </r>
    <r>
      <rPr>
        <b/>
        <u/>
        <sz val="18"/>
        <rFont val="ＭＳ ゴシック"/>
        <family val="3"/>
        <charset val="128"/>
      </rPr>
      <t>　市の財政</t>
    </r>
    <rPh sb="2" eb="3">
      <t>シ</t>
    </rPh>
    <rPh sb="4" eb="6">
      <t>ザイセイ</t>
    </rPh>
    <phoneticPr fontId="7"/>
  </si>
  <si>
    <t>予　算　額</t>
  </si>
  <si>
    <t>決　算　額</t>
  </si>
  <si>
    <t>28年度</t>
    <rPh sb="2" eb="4">
      <t>ネンド</t>
    </rPh>
    <phoneticPr fontId="2"/>
  </si>
  <si>
    <t>29年度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</si>
</sst>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#,##0.0;&quot;△ &quot;#,##0.0"/>
    <numFmt numFmtId="181" formatCode="#,##0;&quot;△ &quot;#,##0"/>
    <numFmt numFmtId="182" formatCode="0.000_ "/>
    <numFmt numFmtId="183" formatCode="0.0;&quot;△ &quot;0.0"/>
  </numFmts>
  <fonts count="20" x14ac:knownFonts="1"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13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3" fillId="0" borderId="0" xfId="1" applyFont="1"/>
    <xf numFmtId="0" fontId="4" fillId="0" borderId="0" xfId="1" quotePrefix="1" applyFont="1" applyFill="1" applyBorder="1" applyAlignment="1" applyProtection="1"/>
    <xf numFmtId="0" fontId="5" fillId="0" borderId="0" xfId="1" quotePrefix="1" applyFont="1" applyFill="1" applyBorder="1" applyAlignment="1" applyProtection="1"/>
    <xf numFmtId="0" fontId="6" fillId="0" borderId="0" xfId="1" quotePrefix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/>
    <xf numFmtId="178" fontId="4" fillId="0" borderId="3" xfId="1" quotePrefix="1" applyNumberFormat="1" applyFont="1" applyFill="1" applyBorder="1" applyAlignment="1" applyProtection="1"/>
    <xf numFmtId="177" fontId="4" fillId="0" borderId="5" xfId="1" quotePrefix="1" applyNumberFormat="1" applyFont="1" applyFill="1" applyBorder="1" applyAlignment="1" applyProtection="1"/>
    <xf numFmtId="178" fontId="4" fillId="0" borderId="6" xfId="1" quotePrefix="1" applyNumberFormat="1" applyFont="1" applyFill="1" applyBorder="1" applyAlignment="1" applyProtection="1"/>
    <xf numFmtId="0" fontId="4" fillId="0" borderId="1" xfId="1" applyFont="1" applyFill="1" applyBorder="1" applyAlignment="1" applyProtection="1">
      <alignment horizontal="distributed" vertical="center"/>
    </xf>
    <xf numFmtId="177" fontId="4" fillId="0" borderId="7" xfId="1" quotePrefix="1" applyNumberFormat="1" applyFont="1" applyFill="1" applyBorder="1" applyAlignment="1" applyProtection="1"/>
    <xf numFmtId="178" fontId="4" fillId="0" borderId="8" xfId="1" quotePrefix="1" applyNumberFormat="1" applyFont="1" applyFill="1" applyBorder="1" applyAlignment="1" applyProtection="1"/>
    <xf numFmtId="178" fontId="3" fillId="0" borderId="0" xfId="1" applyNumberFormat="1" applyFont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  <xf numFmtId="177" fontId="4" fillId="0" borderId="0" xfId="1" quotePrefix="1" applyNumberFormat="1" applyFont="1" applyFill="1" applyBorder="1" applyAlignment="1" applyProtection="1"/>
    <xf numFmtId="178" fontId="4" fillId="0" borderId="0" xfId="1" quotePrefix="1" applyNumberFormat="1" applyFont="1" applyFill="1" applyBorder="1" applyAlignment="1" applyProtection="1"/>
    <xf numFmtId="0" fontId="4" fillId="0" borderId="9" xfId="1" applyFont="1" applyFill="1" applyBorder="1" applyAlignment="1" applyProtection="1">
      <alignment horizontal="distributed" vertical="center"/>
    </xf>
    <xf numFmtId="178" fontId="4" fillId="0" borderId="10" xfId="1" quotePrefix="1" applyNumberFormat="1" applyFont="1" applyFill="1" applyBorder="1" applyAlignment="1" applyProtection="1"/>
    <xf numFmtId="0" fontId="4" fillId="0" borderId="1" xfId="1" quotePrefix="1" applyFont="1" applyFill="1" applyBorder="1" applyAlignment="1" applyProtection="1">
      <alignment horizontal="center" vertical="center"/>
    </xf>
    <xf numFmtId="177" fontId="4" fillId="0" borderId="11" xfId="1" quotePrefix="1" applyNumberFormat="1" applyFont="1" applyFill="1" applyBorder="1" applyAlignment="1" applyProtection="1">
      <alignment vertical="center"/>
    </xf>
    <xf numFmtId="178" fontId="4" fillId="0" borderId="10" xfId="1" quotePrefix="1" applyNumberFormat="1" applyFont="1" applyFill="1" applyBorder="1" applyAlignment="1" applyProtection="1">
      <alignment vertical="center"/>
    </xf>
    <xf numFmtId="0" fontId="4" fillId="0" borderId="2" xfId="1" quotePrefix="1" applyFont="1" applyFill="1" applyBorder="1" applyAlignment="1" applyProtection="1">
      <alignment vertical="center"/>
    </xf>
    <xf numFmtId="0" fontId="4" fillId="0" borderId="3" xfId="1" quotePrefix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horizontal="center" vertical="center"/>
    </xf>
    <xf numFmtId="0" fontId="3" fillId="0" borderId="13" xfId="1" applyFont="1" applyBorder="1"/>
    <xf numFmtId="177" fontId="3" fillId="0" borderId="5" xfId="1" applyNumberFormat="1" applyFont="1" applyBorder="1"/>
    <xf numFmtId="179" fontId="3" fillId="0" borderId="14" xfId="1" applyNumberFormat="1" applyFont="1" applyBorder="1"/>
    <xf numFmtId="178" fontId="4" fillId="0" borderId="14" xfId="1" quotePrefix="1" applyNumberFormat="1" applyFont="1" applyFill="1" applyBorder="1" applyAlignment="1" applyProtection="1"/>
    <xf numFmtId="0" fontId="3" fillId="0" borderId="15" xfId="1" applyFont="1" applyBorder="1"/>
    <xf numFmtId="177" fontId="3" fillId="0" borderId="7" xfId="1" applyNumberFormat="1" applyFont="1" applyBorder="1"/>
    <xf numFmtId="179" fontId="3" fillId="0" borderId="16" xfId="1" applyNumberFormat="1" applyFont="1" applyBorder="1"/>
    <xf numFmtId="0" fontId="4" fillId="0" borderId="0" xfId="2" quotePrefix="1" applyFont="1" applyFill="1" applyBorder="1" applyAlignment="1" applyProtection="1"/>
    <xf numFmtId="0" fontId="3" fillId="0" borderId="0" xfId="2" applyFont="1"/>
    <xf numFmtId="0" fontId="6" fillId="0" borderId="0" xfId="2" quotePrefix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/>
    <xf numFmtId="0" fontId="4" fillId="0" borderId="17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17" xfId="2" quotePrefix="1" applyFont="1" applyFill="1" applyBorder="1" applyAlignment="1" applyProtection="1">
      <alignment horizontal="right"/>
    </xf>
    <xf numFmtId="0" fontId="4" fillId="0" borderId="2" xfId="2" quotePrefix="1" applyFont="1" applyFill="1" applyBorder="1" applyAlignment="1" applyProtection="1">
      <alignment horizontal="right"/>
    </xf>
    <xf numFmtId="0" fontId="4" fillId="0" borderId="3" xfId="2" quotePrefix="1" applyFont="1" applyFill="1" applyBorder="1" applyAlignment="1" applyProtection="1">
      <alignment horizontal="right"/>
    </xf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177" fontId="4" fillId="0" borderId="13" xfId="2" quotePrefix="1" applyNumberFormat="1" applyFont="1" applyFill="1" applyBorder="1" applyAlignment="1" applyProtection="1"/>
    <xf numFmtId="177" fontId="4" fillId="0" borderId="5" xfId="2" quotePrefix="1" applyNumberFormat="1" applyFont="1" applyFill="1" applyBorder="1" applyAlignment="1" applyProtection="1"/>
    <xf numFmtId="178" fontId="4" fillId="0" borderId="5" xfId="2" quotePrefix="1" applyNumberFormat="1" applyFont="1" applyFill="1" applyBorder="1" applyAlignment="1" applyProtection="1"/>
    <xf numFmtId="178" fontId="4" fillId="0" borderId="6" xfId="2" quotePrefix="1" applyNumberFormat="1" applyFont="1" applyFill="1" applyBorder="1" applyAlignment="1" applyProtection="1"/>
    <xf numFmtId="0" fontId="4" fillId="0" borderId="4" xfId="2" quotePrefix="1" applyFont="1" applyFill="1" applyBorder="1" applyAlignment="1" applyProtection="1">
      <alignment horizontal="distributed" vertical="center"/>
    </xf>
    <xf numFmtId="0" fontId="4" fillId="0" borderId="5" xfId="2" applyFont="1" applyFill="1" applyBorder="1" applyAlignment="1" applyProtection="1"/>
    <xf numFmtId="178" fontId="4" fillId="0" borderId="11" xfId="2" quotePrefix="1" applyNumberFormat="1" applyFont="1" applyFill="1" applyBorder="1" applyAlignment="1" applyProtection="1"/>
    <xf numFmtId="178" fontId="4" fillId="0" borderId="10" xfId="2" quotePrefix="1" applyNumberFormat="1" applyFont="1" applyFill="1" applyBorder="1" applyAlignment="1" applyProtection="1"/>
    <xf numFmtId="177" fontId="4" fillId="0" borderId="18" xfId="2" quotePrefix="1" applyNumberFormat="1" applyFont="1" applyFill="1" applyBorder="1" applyAlignment="1" applyProtection="1">
      <alignment vertical="center"/>
    </xf>
    <xf numFmtId="177" fontId="4" fillId="0" borderId="11" xfId="2" quotePrefix="1" applyNumberFormat="1" applyFont="1" applyFill="1" applyBorder="1" applyAlignment="1" applyProtection="1">
      <alignment vertical="center"/>
    </xf>
    <xf numFmtId="178" fontId="4" fillId="0" borderId="11" xfId="2" quotePrefix="1" applyNumberFormat="1" applyFont="1" applyFill="1" applyBorder="1" applyAlignment="1" applyProtection="1">
      <alignment vertical="center"/>
    </xf>
    <xf numFmtId="178" fontId="4" fillId="0" borderId="10" xfId="2" quotePrefix="1" applyNumberFormat="1" applyFont="1" applyFill="1" applyBorder="1" applyAlignment="1" applyProtection="1">
      <alignment vertical="center"/>
    </xf>
    <xf numFmtId="0" fontId="4" fillId="0" borderId="17" xfId="2" quotePrefix="1" applyFont="1" applyFill="1" applyBorder="1" applyAlignment="1" applyProtection="1">
      <alignment vertical="center"/>
    </xf>
    <xf numFmtId="0" fontId="4" fillId="0" borderId="2" xfId="2" quotePrefix="1" applyFont="1" applyFill="1" applyBorder="1" applyAlignment="1" applyProtection="1">
      <alignment vertical="center"/>
    </xf>
    <xf numFmtId="0" fontId="4" fillId="0" borderId="3" xfId="2" quotePrefix="1" applyFont="1" applyFill="1" applyBorder="1" applyAlignment="1" applyProtection="1">
      <alignment vertical="center"/>
    </xf>
    <xf numFmtId="178" fontId="4" fillId="0" borderId="14" xfId="2" quotePrefix="1" applyNumberFormat="1" applyFont="1" applyFill="1" applyBorder="1" applyAlignment="1" applyProtection="1"/>
    <xf numFmtId="0" fontId="3" fillId="0" borderId="0" xfId="3" applyFont="1"/>
    <xf numFmtId="0" fontId="4" fillId="0" borderId="0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21" xfId="3" applyFont="1" applyFill="1" applyBorder="1" applyAlignment="1" applyProtection="1">
      <alignment horizontal="center" vertical="center"/>
    </xf>
    <xf numFmtId="0" fontId="4" fillId="0" borderId="2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180" fontId="4" fillId="0" borderId="2" xfId="3" quotePrefix="1" applyNumberFormat="1" applyFont="1" applyFill="1" applyBorder="1" applyAlignment="1" applyProtection="1">
      <alignment vertical="center"/>
    </xf>
    <xf numFmtId="180" fontId="4" fillId="0" borderId="3" xfId="3" quotePrefix="1" applyNumberFormat="1" applyFont="1" applyFill="1" applyBorder="1" applyAlignment="1" applyProtection="1">
      <alignment vertical="center"/>
    </xf>
    <xf numFmtId="180" fontId="4" fillId="0" borderId="5" xfId="3" quotePrefix="1" applyNumberFormat="1" applyFont="1" applyFill="1" applyBorder="1" applyAlignment="1" applyProtection="1">
      <alignment vertical="center"/>
    </xf>
    <xf numFmtId="180" fontId="4" fillId="0" borderId="6" xfId="3" quotePrefix="1" applyNumberFormat="1" applyFont="1" applyFill="1" applyBorder="1" applyAlignment="1" applyProtection="1">
      <alignment vertical="center"/>
    </xf>
    <xf numFmtId="180" fontId="4" fillId="0" borderId="7" xfId="3" quotePrefix="1" applyNumberFormat="1" applyFont="1" applyFill="1" applyBorder="1" applyAlignment="1" applyProtection="1">
      <alignment vertical="center"/>
    </xf>
    <xf numFmtId="180" fontId="4" fillId="0" borderId="8" xfId="3" quotePrefix="1" applyNumberFormat="1" applyFont="1" applyFill="1" applyBorder="1" applyAlignment="1" applyProtection="1">
      <alignment vertical="center"/>
    </xf>
    <xf numFmtId="180" fontId="4" fillId="0" borderId="11" xfId="3" quotePrefix="1" applyNumberFormat="1" applyFont="1" applyFill="1" applyBorder="1" applyAlignment="1" applyProtection="1">
      <alignment vertical="center"/>
    </xf>
    <xf numFmtId="0" fontId="3" fillId="0" borderId="0" xfId="3" applyFont="1" applyBorder="1"/>
    <xf numFmtId="0" fontId="4" fillId="0" borderId="6" xfId="3" applyFont="1" applyFill="1" applyBorder="1" applyAlignment="1" applyProtection="1">
      <alignment horizontal="center"/>
    </xf>
    <xf numFmtId="176" fontId="4" fillId="0" borderId="9" xfId="3" quotePrefix="1" applyNumberFormat="1" applyFont="1" applyFill="1" applyBorder="1" applyAlignment="1" applyProtection="1">
      <alignment vertical="center"/>
    </xf>
    <xf numFmtId="178" fontId="4" fillId="0" borderId="10" xfId="3" quotePrefix="1" applyNumberFormat="1" applyFont="1" applyFill="1" applyBorder="1" applyAlignment="1" applyProtection="1">
      <alignment vertical="center"/>
    </xf>
    <xf numFmtId="0" fontId="4" fillId="0" borderId="23" xfId="3" applyFont="1" applyFill="1" applyBorder="1" applyAlignment="1" applyProtection="1"/>
    <xf numFmtId="0" fontId="4" fillId="0" borderId="24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/>
    </xf>
    <xf numFmtId="0" fontId="4" fillId="0" borderId="20" xfId="3" applyFont="1" applyFill="1" applyBorder="1" applyAlignment="1" applyProtection="1">
      <alignment horizontal="center"/>
    </xf>
    <xf numFmtId="0" fontId="4" fillId="0" borderId="22" xfId="3" applyFont="1" applyFill="1" applyBorder="1" applyAlignment="1" applyProtection="1">
      <alignment horizontal="center"/>
    </xf>
    <xf numFmtId="0" fontId="4" fillId="0" borderId="21" xfId="3" applyFont="1" applyFill="1" applyBorder="1" applyAlignment="1" applyProtection="1">
      <alignment horizontal="center"/>
    </xf>
    <xf numFmtId="0" fontId="4" fillId="0" borderId="4" xfId="3" applyFont="1" applyFill="1" applyBorder="1" applyAlignment="1" applyProtection="1">
      <alignment horizontal="center"/>
    </xf>
    <xf numFmtId="0" fontId="4" fillId="0" borderId="5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180" fontId="4" fillId="0" borderId="14" xfId="3" quotePrefix="1" applyNumberFormat="1" applyFont="1" applyFill="1" applyBorder="1" applyAlignment="1" applyProtection="1">
      <alignment vertical="center"/>
    </xf>
    <xf numFmtId="3" fontId="4" fillId="0" borderId="1" xfId="3" quotePrefix="1" applyNumberFormat="1" applyFont="1" applyFill="1" applyBorder="1" applyAlignment="1" applyProtection="1">
      <alignment vertical="center"/>
    </xf>
    <xf numFmtId="180" fontId="4" fillId="0" borderId="16" xfId="3" quotePrefix="1" applyNumberFormat="1" applyFont="1" applyFill="1" applyBorder="1" applyAlignment="1" applyProtection="1">
      <alignment vertical="center"/>
    </xf>
    <xf numFmtId="0" fontId="4" fillId="0" borderId="0" xfId="4" quotePrefix="1" applyFont="1" applyFill="1" applyBorder="1" applyAlignment="1" applyProtection="1"/>
    <xf numFmtId="0" fontId="3" fillId="0" borderId="0" xfId="4" applyFont="1"/>
    <xf numFmtId="0" fontId="4" fillId="0" borderId="0" xfId="4" applyFont="1" applyFill="1" applyBorder="1" applyAlignment="1" applyProtection="1"/>
    <xf numFmtId="180" fontId="4" fillId="0" borderId="2" xfId="4" quotePrefix="1" applyNumberFormat="1" applyFont="1" applyFill="1" applyBorder="1" applyAlignment="1" applyProtection="1"/>
    <xf numFmtId="180" fontId="4" fillId="0" borderId="5" xfId="4" quotePrefix="1" applyNumberFormat="1" applyFont="1" applyFill="1" applyBorder="1" applyAlignment="1" applyProtection="1"/>
    <xf numFmtId="0" fontId="4" fillId="0" borderId="4" xfId="4" quotePrefix="1" applyFont="1" applyFill="1" applyBorder="1" applyAlignment="1" applyProtection="1"/>
    <xf numFmtId="180" fontId="4" fillId="0" borderId="10" xfId="4" quotePrefix="1" applyNumberFormat="1" applyFont="1" applyFill="1" applyBorder="1" applyAlignment="1" applyProtection="1">
      <alignment vertical="center"/>
    </xf>
    <xf numFmtId="0" fontId="4" fillId="0" borderId="19" xfId="4" quotePrefix="1" applyFont="1" applyFill="1" applyBorder="1" applyAlignment="1" applyProtection="1"/>
    <xf numFmtId="0" fontId="4" fillId="0" borderId="20" xfId="4" quotePrefix="1" applyFont="1" applyFill="1" applyBorder="1" applyAlignment="1" applyProtection="1"/>
    <xf numFmtId="0" fontId="4" fillId="0" borderId="21" xfId="4" quotePrefix="1" applyFont="1" applyFill="1" applyBorder="1" applyAlignment="1" applyProtection="1"/>
    <xf numFmtId="0" fontId="4" fillId="0" borderId="5" xfId="4" quotePrefix="1" applyFont="1" applyFill="1" applyBorder="1" applyAlignment="1" applyProtection="1"/>
    <xf numFmtId="180" fontId="4" fillId="0" borderId="3" xfId="4" quotePrefix="1" applyNumberFormat="1" applyFont="1" applyFill="1" applyBorder="1" applyAlignment="1" applyProtection="1">
      <alignment horizontal="right"/>
    </xf>
    <xf numFmtId="180" fontId="4" fillId="0" borderId="6" xfId="4" quotePrefix="1" applyNumberFormat="1" applyFont="1" applyFill="1" applyBorder="1" applyAlignment="1" applyProtection="1">
      <alignment horizontal="right"/>
    </xf>
    <xf numFmtId="181" fontId="4" fillId="0" borderId="9" xfId="4" quotePrefix="1" applyNumberFormat="1" applyFont="1" applyFill="1" applyBorder="1" applyAlignment="1" applyProtection="1">
      <alignment vertical="center"/>
    </xf>
    <xf numFmtId="0" fontId="4" fillId="0" borderId="22" xfId="4" quotePrefix="1" applyFont="1" applyFill="1" applyBorder="1" applyAlignment="1" applyProtection="1"/>
    <xf numFmtId="0" fontId="4" fillId="0" borderId="0" xfId="4" quotePrefix="1" applyFont="1" applyFill="1" applyBorder="1" applyAlignment="1" applyProtection="1">
      <alignment horizontal="right"/>
    </xf>
    <xf numFmtId="0" fontId="4" fillId="0" borderId="6" xfId="4" quotePrefix="1" applyFont="1" applyFill="1" applyBorder="1" applyAlignment="1" applyProtection="1">
      <alignment horizontal="right"/>
    </xf>
    <xf numFmtId="180" fontId="4" fillId="0" borderId="10" xfId="4" quotePrefix="1" applyNumberFormat="1" applyFont="1" applyFill="1" applyBorder="1" applyAlignment="1" applyProtection="1">
      <alignment horizontal="right"/>
    </xf>
    <xf numFmtId="180" fontId="4" fillId="0" borderId="25" xfId="4" quotePrefix="1" applyNumberFormat="1" applyFont="1" applyFill="1" applyBorder="1" applyAlignment="1" applyProtection="1">
      <alignment vertical="center"/>
    </xf>
    <xf numFmtId="181" fontId="4" fillId="0" borderId="25" xfId="4" quotePrefix="1" applyNumberFormat="1" applyFont="1" applyFill="1" applyBorder="1" applyAlignment="1" applyProtection="1">
      <alignment vertical="center"/>
    </xf>
    <xf numFmtId="0" fontId="4" fillId="0" borderId="9" xfId="4" quotePrefix="1" applyFont="1" applyFill="1" applyBorder="1" applyAlignment="1" applyProtection="1"/>
    <xf numFmtId="0" fontId="4" fillId="0" borderId="11" xfId="4" quotePrefix="1" applyFont="1" applyFill="1" applyBorder="1" applyAlignment="1" applyProtection="1"/>
    <xf numFmtId="0" fontId="4" fillId="0" borderId="25" xfId="4" quotePrefix="1" applyFont="1" applyFill="1" applyBorder="1" applyAlignment="1" applyProtection="1">
      <alignment horizontal="right"/>
    </xf>
    <xf numFmtId="0" fontId="4" fillId="0" borderId="25" xfId="4" quotePrefix="1" applyFont="1" applyFill="1" applyBorder="1" applyAlignment="1" applyProtection="1"/>
    <xf numFmtId="0" fontId="4" fillId="0" borderId="10" xfId="4" quotePrefix="1" applyFont="1" applyFill="1" applyBorder="1" applyAlignment="1" applyProtection="1">
      <alignment horizontal="right"/>
    </xf>
    <xf numFmtId="177" fontId="4" fillId="2" borderId="2" xfId="1" quotePrefix="1" applyNumberFormat="1" applyFont="1" applyFill="1" applyBorder="1" applyAlignment="1" applyProtection="1"/>
    <xf numFmtId="177" fontId="4" fillId="2" borderId="5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distributed" vertical="center"/>
    </xf>
    <xf numFmtId="0" fontId="4" fillId="0" borderId="0" xfId="3" quotePrefix="1" applyFont="1" applyFill="1" applyBorder="1" applyAlignment="1" applyProtection="1">
      <alignment horizontal="distributed" vertical="center"/>
    </xf>
    <xf numFmtId="0" fontId="4" fillId="0" borderId="0" xfId="4" applyFont="1" applyFill="1" applyBorder="1" applyAlignment="1" applyProtection="1">
      <alignment horizontal="distributed" vertical="center"/>
    </xf>
    <xf numFmtId="0" fontId="4" fillId="0" borderId="0" xfId="4" quotePrefix="1" applyFont="1" applyFill="1" applyBorder="1" applyAlignment="1" applyProtection="1">
      <alignment horizontal="center" vertical="center"/>
    </xf>
    <xf numFmtId="178" fontId="3" fillId="0" borderId="6" xfId="2" quotePrefix="1" applyNumberFormat="1" applyFont="1" applyFill="1" applyBorder="1" applyAlignment="1" applyProtection="1"/>
    <xf numFmtId="178" fontId="4" fillId="0" borderId="8" xfId="3" quotePrefix="1" applyNumberFormat="1" applyFont="1" applyFill="1" applyBorder="1" applyAlignment="1" applyProtection="1">
      <alignment vertical="center"/>
    </xf>
    <xf numFmtId="179" fontId="3" fillId="3" borderId="14" xfId="1" applyNumberFormat="1" applyFont="1" applyFill="1" applyBorder="1"/>
    <xf numFmtId="0" fontId="3" fillId="0" borderId="26" xfId="4" applyFont="1" applyBorder="1" applyAlignment="1">
      <alignment horizontal="center"/>
    </xf>
    <xf numFmtId="0" fontId="3" fillId="0" borderId="27" xfId="3" applyFont="1" applyBorder="1" applyAlignment="1">
      <alignment horizontal="center"/>
    </xf>
    <xf numFmtId="0" fontId="4" fillId="0" borderId="26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176" fontId="3" fillId="0" borderId="26" xfId="3" applyNumberFormat="1" applyFont="1" applyBorder="1" applyAlignment="1">
      <alignment vertical="center"/>
    </xf>
    <xf numFmtId="0" fontId="4" fillId="0" borderId="6" xfId="3" applyFont="1" applyFill="1" applyBorder="1" applyAlignment="1" applyProtection="1"/>
    <xf numFmtId="180" fontId="4" fillId="4" borderId="29" xfId="3" quotePrefix="1" applyNumberFormat="1" applyFont="1" applyFill="1" applyBorder="1" applyAlignment="1" applyProtection="1">
      <alignment vertical="center"/>
    </xf>
    <xf numFmtId="180" fontId="4" fillId="0" borderId="30" xfId="3" quotePrefix="1" applyNumberFormat="1" applyFont="1" applyFill="1" applyBorder="1" applyAlignment="1" applyProtection="1">
      <alignment vertical="center"/>
    </xf>
    <xf numFmtId="176" fontId="4" fillId="0" borderId="15" xfId="3" quotePrefix="1" applyNumberFormat="1" applyFont="1" applyFill="1" applyBorder="1" applyAlignment="1" applyProtection="1">
      <alignment vertical="center"/>
    </xf>
    <xf numFmtId="180" fontId="4" fillId="0" borderId="7" xfId="4" quotePrefix="1" applyNumberFormat="1" applyFont="1" applyFill="1" applyBorder="1" applyAlignment="1" applyProtection="1">
      <alignment vertical="center"/>
    </xf>
    <xf numFmtId="180" fontId="4" fillId="0" borderId="31" xfId="4" quotePrefix="1" applyNumberFormat="1" applyFont="1" applyFill="1" applyBorder="1" applyAlignment="1" applyProtection="1">
      <alignment horizontal="right"/>
    </xf>
    <xf numFmtId="180" fontId="4" fillId="4" borderId="6" xfId="3" quotePrefix="1" applyNumberFormat="1" applyFont="1" applyFill="1" applyBorder="1" applyAlignment="1" applyProtection="1">
      <alignment vertical="center"/>
    </xf>
    <xf numFmtId="180" fontId="4" fillId="4" borderId="14" xfId="3" quotePrefix="1" applyNumberFormat="1" applyFont="1" applyFill="1" applyBorder="1" applyAlignment="1" applyProtection="1">
      <alignment vertical="center"/>
    </xf>
    <xf numFmtId="180" fontId="4" fillId="3" borderId="6" xfId="4" quotePrefix="1" applyNumberFormat="1" applyFont="1" applyFill="1" applyBorder="1" applyAlignment="1" applyProtection="1">
      <alignment horizontal="right"/>
    </xf>
    <xf numFmtId="178" fontId="4" fillId="3" borderId="14" xfId="1" quotePrefix="1" applyNumberFormat="1" applyFont="1" applyFill="1" applyBorder="1" applyAlignment="1" applyProtection="1"/>
    <xf numFmtId="0" fontId="3" fillId="0" borderId="0" xfId="2" applyFont="1" applyFill="1"/>
    <xf numFmtId="178" fontId="4" fillId="3" borderId="14" xfId="2" quotePrefix="1" applyNumberFormat="1" applyFont="1" applyFill="1" applyBorder="1" applyAlignment="1" applyProtection="1"/>
    <xf numFmtId="3" fontId="4" fillId="0" borderId="32" xfId="3" quotePrefix="1" applyNumberFormat="1" applyFont="1" applyFill="1" applyBorder="1" applyAlignment="1" applyProtection="1">
      <alignment vertical="center"/>
    </xf>
    <xf numFmtId="0" fontId="3" fillId="0" borderId="0" xfId="4" applyFont="1" applyBorder="1"/>
    <xf numFmtId="181" fontId="4" fillId="0" borderId="1" xfId="4" quotePrefix="1" applyNumberFormat="1" applyFont="1" applyFill="1" applyBorder="1" applyAlignment="1" applyProtection="1">
      <alignment vertical="center"/>
    </xf>
    <xf numFmtId="181" fontId="4" fillId="0" borderId="26" xfId="4" quotePrefix="1" applyNumberFormat="1" applyFont="1" applyFill="1" applyBorder="1" applyAlignment="1" applyProtection="1">
      <alignment vertical="center"/>
    </xf>
    <xf numFmtId="181" fontId="4" fillId="0" borderId="33" xfId="4" quotePrefix="1" applyNumberFormat="1" applyFont="1" applyFill="1" applyBorder="1" applyAlignment="1" applyProtection="1">
      <alignment vertical="center"/>
    </xf>
    <xf numFmtId="179" fontId="3" fillId="0" borderId="14" xfId="1" applyNumberFormat="1" applyFont="1" applyFill="1" applyBorder="1"/>
    <xf numFmtId="177" fontId="4" fillId="2" borderId="13" xfId="2" quotePrefix="1" applyNumberFormat="1" applyFont="1" applyFill="1" applyBorder="1" applyAlignment="1" applyProtection="1">
      <protection locked="0"/>
    </xf>
    <xf numFmtId="177" fontId="4" fillId="2" borderId="5" xfId="2" quotePrefix="1" applyNumberFormat="1" applyFont="1" applyFill="1" applyBorder="1" applyAlignment="1" applyProtection="1">
      <protection locked="0"/>
    </xf>
    <xf numFmtId="177" fontId="4" fillId="2" borderId="18" xfId="2" quotePrefix="1" applyNumberFormat="1" applyFont="1" applyFill="1" applyBorder="1" applyAlignment="1" applyProtection="1">
      <protection locked="0"/>
    </xf>
    <xf numFmtId="177" fontId="4" fillId="2" borderId="11" xfId="2" quotePrefix="1" applyNumberFormat="1" applyFont="1" applyFill="1" applyBorder="1" applyAlignment="1" applyProtection="1">
      <protection locked="0"/>
    </xf>
    <xf numFmtId="177" fontId="4" fillId="2" borderId="13" xfId="2" applyNumberFormat="1" applyFont="1" applyFill="1" applyBorder="1" applyAlignment="1" applyProtection="1">
      <protection locked="0"/>
    </xf>
    <xf numFmtId="177" fontId="4" fillId="2" borderId="5" xfId="2" applyNumberFormat="1" applyFont="1" applyFill="1" applyBorder="1" applyAlignment="1" applyProtection="1">
      <protection locked="0"/>
    </xf>
    <xf numFmtId="182" fontId="3" fillId="0" borderId="0" xfId="2" applyNumberFormat="1" applyFont="1"/>
    <xf numFmtId="0" fontId="5" fillId="2" borderId="0" xfId="2" quotePrefix="1" applyFont="1" applyFill="1" applyBorder="1" applyAlignment="1" applyProtection="1"/>
    <xf numFmtId="178" fontId="3" fillId="0" borderId="6" xfId="1" quotePrefix="1" applyNumberFormat="1" applyFont="1" applyFill="1" applyBorder="1" applyAlignment="1" applyProtection="1"/>
    <xf numFmtId="182" fontId="3" fillId="0" borderId="0" xfId="1" applyNumberFormat="1" applyFont="1"/>
    <xf numFmtId="176" fontId="4" fillId="2" borderId="12" xfId="3" quotePrefix="1" applyNumberFormat="1" applyFont="1" applyFill="1" applyBorder="1" applyAlignment="1" applyProtection="1">
      <alignment vertical="center"/>
    </xf>
    <xf numFmtId="176" fontId="4" fillId="2" borderId="4" xfId="3" quotePrefix="1" applyNumberFormat="1" applyFont="1" applyFill="1" applyBorder="1" applyAlignment="1" applyProtection="1">
      <alignment horizontal="right" vertical="center"/>
    </xf>
    <xf numFmtId="176" fontId="4" fillId="2" borderId="4" xfId="3" quotePrefix="1" applyNumberFormat="1" applyFont="1" applyFill="1" applyBorder="1" applyAlignment="1" applyProtection="1">
      <alignment vertical="center"/>
    </xf>
    <xf numFmtId="176" fontId="4" fillId="2" borderId="18" xfId="3" quotePrefix="1" applyNumberFormat="1" applyFont="1" applyFill="1" applyBorder="1" applyAlignment="1" applyProtection="1">
      <alignment vertical="center"/>
    </xf>
    <xf numFmtId="176" fontId="4" fillId="2" borderId="34" xfId="3" quotePrefix="1" applyNumberFormat="1" applyFont="1" applyFill="1" applyBorder="1" applyAlignment="1" applyProtection="1">
      <alignment vertical="center"/>
    </xf>
    <xf numFmtId="176" fontId="4" fillId="2" borderId="0" xfId="3" quotePrefix="1" applyNumberFormat="1" applyFont="1" applyFill="1" applyBorder="1" applyAlignment="1" applyProtection="1">
      <alignment horizontal="right" vertical="center"/>
    </xf>
    <xf numFmtId="176" fontId="4" fillId="2" borderId="0" xfId="3" quotePrefix="1" applyNumberFormat="1" applyFont="1" applyFill="1" applyBorder="1" applyAlignment="1" applyProtection="1">
      <alignment vertical="center"/>
    </xf>
    <xf numFmtId="176" fontId="4" fillId="2" borderId="25" xfId="3" quotePrefix="1" applyNumberFormat="1" applyFont="1" applyFill="1" applyBorder="1" applyAlignment="1" applyProtection="1">
      <alignment vertical="center"/>
    </xf>
    <xf numFmtId="3" fontId="4" fillId="2" borderId="12" xfId="3" quotePrefix="1" applyNumberFormat="1" applyFont="1" applyFill="1" applyBorder="1" applyAlignment="1" applyProtection="1">
      <alignment vertical="center"/>
    </xf>
    <xf numFmtId="3" fontId="4" fillId="2" borderId="4" xfId="3" quotePrefix="1" applyNumberFormat="1" applyFont="1" applyFill="1" applyBorder="1" applyAlignment="1" applyProtection="1">
      <alignment horizontal="right" vertical="center"/>
    </xf>
    <xf numFmtId="3" fontId="4" fillId="2" borderId="4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horizontal="right" vertical="center"/>
    </xf>
    <xf numFmtId="3" fontId="4" fillId="2" borderId="9" xfId="3" quotePrefix="1" applyNumberFormat="1" applyFont="1" applyFill="1" applyBorder="1" applyAlignment="1" applyProtection="1">
      <alignment vertical="center"/>
    </xf>
    <xf numFmtId="3" fontId="4" fillId="2" borderId="27" xfId="3" quotePrefix="1" applyNumberFormat="1" applyFont="1" applyFill="1" applyBorder="1" applyAlignment="1" applyProtection="1">
      <alignment vertical="center"/>
    </xf>
    <xf numFmtId="3" fontId="4" fillId="2" borderId="35" xfId="3" quotePrefix="1" applyNumberFormat="1" applyFont="1" applyFill="1" applyBorder="1" applyAlignment="1" applyProtection="1">
      <alignment horizontal="right" vertical="center"/>
    </xf>
    <xf numFmtId="3" fontId="4" fillId="2" borderId="35" xfId="3" quotePrefix="1" applyNumberFormat="1" applyFont="1" applyFill="1" applyBorder="1" applyAlignment="1" applyProtection="1">
      <alignment vertical="center"/>
    </xf>
    <xf numFmtId="3" fontId="4" fillId="2" borderId="35" xfId="3" applyNumberFormat="1" applyFont="1" applyFill="1" applyBorder="1" applyAlignment="1" applyProtection="1">
      <alignment horizontal="right" vertical="center"/>
    </xf>
    <xf numFmtId="176" fontId="4" fillId="2" borderId="27" xfId="3" quotePrefix="1" applyNumberFormat="1" applyFont="1" applyFill="1" applyBorder="1" applyAlignment="1" applyProtection="1">
      <alignment vertical="center"/>
    </xf>
    <xf numFmtId="176" fontId="4" fillId="2" borderId="35" xfId="3" quotePrefix="1" applyNumberFormat="1" applyFont="1" applyFill="1" applyBorder="1" applyAlignment="1" applyProtection="1">
      <alignment horizontal="right" vertical="center"/>
    </xf>
    <xf numFmtId="176" fontId="4" fillId="2" borderId="35" xfId="3" quotePrefix="1" applyNumberFormat="1" applyFont="1" applyFill="1" applyBorder="1" applyAlignment="1" applyProtection="1">
      <alignment vertical="center"/>
    </xf>
    <xf numFmtId="176" fontId="4" fillId="2" borderId="26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</xf>
    <xf numFmtId="180" fontId="4" fillId="2" borderId="3" xfId="3" quotePrefix="1" applyNumberFormat="1" applyFont="1" applyFill="1" applyBorder="1" applyAlignment="1" applyProtection="1">
      <alignment vertical="center"/>
    </xf>
    <xf numFmtId="180" fontId="4" fillId="2" borderId="5" xfId="3" quotePrefix="1" applyNumberFormat="1" applyFont="1" applyFill="1" applyBorder="1" applyAlignment="1" applyProtection="1">
      <alignment vertical="center"/>
    </xf>
    <xf numFmtId="180" fontId="4" fillId="2" borderId="6" xfId="3" quotePrefix="1" applyNumberFormat="1" applyFont="1" applyFill="1" applyBorder="1" applyAlignment="1" applyProtection="1">
      <alignment vertical="center"/>
    </xf>
    <xf numFmtId="180" fontId="4" fillId="2" borderId="5" xfId="3" applyNumberFormat="1" applyFont="1" applyFill="1" applyBorder="1" applyAlignment="1" applyProtection="1">
      <alignment horizontal="right" vertical="center"/>
    </xf>
    <xf numFmtId="180" fontId="4" fillId="2" borderId="11" xfId="3" quotePrefix="1" applyNumberFormat="1" applyFont="1" applyFill="1" applyBorder="1" applyAlignment="1" applyProtection="1">
      <alignment vertical="center"/>
    </xf>
    <xf numFmtId="180" fontId="4" fillId="2" borderId="31" xfId="3" quotePrefix="1" applyNumberFormat="1" applyFont="1" applyFill="1" applyBorder="1" applyAlignment="1" applyProtection="1">
      <alignment vertical="center"/>
    </xf>
    <xf numFmtId="180" fontId="4" fillId="2" borderId="29" xfId="3" quotePrefix="1" applyNumberFormat="1" applyFont="1" applyFill="1" applyBorder="1" applyAlignment="1" applyProtection="1">
      <alignment vertical="center"/>
    </xf>
    <xf numFmtId="180" fontId="4" fillId="2" borderId="14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  <protection locked="0"/>
    </xf>
    <xf numFmtId="180" fontId="4" fillId="2" borderId="29" xfId="3" quotePrefix="1" applyNumberFormat="1" applyFont="1" applyFill="1" applyBorder="1" applyAlignment="1" applyProtection="1">
      <alignment vertical="center"/>
      <protection locked="0"/>
    </xf>
    <xf numFmtId="180" fontId="4" fillId="2" borderId="5" xfId="3" quotePrefix="1" applyNumberFormat="1" applyFont="1" applyFill="1" applyBorder="1" applyAlignment="1" applyProtection="1">
      <alignment vertical="center"/>
      <protection locked="0"/>
    </xf>
    <xf numFmtId="180" fontId="4" fillId="2" borderId="14" xfId="3" quotePrefix="1" applyNumberFormat="1" applyFont="1" applyFill="1" applyBorder="1" applyAlignment="1" applyProtection="1">
      <alignment vertical="center"/>
      <protection locked="0"/>
    </xf>
    <xf numFmtId="180" fontId="4" fillId="2" borderId="11" xfId="3" quotePrefix="1" applyNumberFormat="1" applyFont="1" applyFill="1" applyBorder="1" applyAlignment="1" applyProtection="1">
      <alignment vertical="center"/>
      <protection locked="0"/>
    </xf>
    <xf numFmtId="180" fontId="4" fillId="2" borderId="3" xfId="3" quotePrefix="1" applyNumberFormat="1" applyFont="1" applyFill="1" applyBorder="1" applyAlignment="1" applyProtection="1">
      <alignment vertical="center"/>
      <protection locked="0"/>
    </xf>
    <xf numFmtId="180" fontId="4" fillId="2" borderId="6" xfId="3" quotePrefix="1" applyNumberFormat="1" applyFont="1" applyFill="1" applyBorder="1" applyAlignment="1" applyProtection="1">
      <alignment vertical="center"/>
      <protection locked="0"/>
    </xf>
    <xf numFmtId="3" fontId="4" fillId="2" borderId="34" xfId="3" quotePrefix="1" applyNumberFormat="1" applyFont="1" applyFill="1" applyBorder="1" applyAlignment="1" applyProtection="1">
      <alignment vertical="center"/>
      <protection locked="0"/>
    </xf>
    <xf numFmtId="3" fontId="4" fillId="2" borderId="0" xfId="3" quotePrefix="1" applyNumberFormat="1" applyFont="1" applyFill="1" applyBorder="1" applyAlignment="1" applyProtection="1">
      <alignment horizontal="right" vertical="center"/>
      <protection locked="0"/>
    </xf>
    <xf numFmtId="3" fontId="4" fillId="2" borderId="0" xfId="3" quotePrefix="1" applyNumberFormat="1" applyFont="1" applyFill="1" applyBorder="1" applyAlignment="1" applyProtection="1">
      <alignment vertical="center"/>
      <protection locked="0"/>
    </xf>
    <xf numFmtId="181" fontId="4" fillId="2" borderId="27" xfId="4" quotePrefix="1" applyNumberFormat="1" applyFont="1" applyFill="1" applyBorder="1" applyAlignment="1" applyProtection="1">
      <alignment horizontal="right"/>
    </xf>
    <xf numFmtId="181" fontId="4" fillId="2" borderId="35" xfId="4" quotePrefix="1" applyNumberFormat="1" applyFont="1" applyFill="1" applyBorder="1" applyAlignment="1" applyProtection="1"/>
    <xf numFmtId="181" fontId="4" fillId="2" borderId="35" xfId="4" quotePrefix="1" applyNumberFormat="1" applyFont="1" applyFill="1" applyBorder="1" applyAlignment="1" applyProtection="1">
      <alignment horizontal="right"/>
    </xf>
    <xf numFmtId="181" fontId="4" fillId="2" borderId="26" xfId="4" applyNumberFormat="1" applyFont="1" applyFill="1" applyBorder="1" applyAlignment="1" applyProtection="1">
      <alignment horizontal="right"/>
    </xf>
    <xf numFmtId="181" fontId="4" fillId="2" borderId="12" xfId="4" quotePrefix="1" applyNumberFormat="1" applyFont="1" applyFill="1" applyBorder="1" applyAlignment="1" applyProtection="1">
      <alignment horizontal="right"/>
    </xf>
    <xf numFmtId="180" fontId="4" fillId="2" borderId="2" xfId="4" quotePrefix="1" applyNumberFormat="1" applyFont="1" applyFill="1" applyBorder="1" applyAlignment="1" applyProtection="1"/>
    <xf numFmtId="180" fontId="4" fillId="2" borderId="34" xfId="4" quotePrefix="1" applyNumberFormat="1" applyFont="1" applyFill="1" applyBorder="1" applyAlignment="1" applyProtection="1">
      <alignment horizontal="right"/>
    </xf>
    <xf numFmtId="180" fontId="4" fillId="2" borderId="3" xfId="4" quotePrefix="1" applyNumberFormat="1" applyFont="1" applyFill="1" applyBorder="1" applyAlignment="1" applyProtection="1">
      <alignment horizontal="right"/>
    </xf>
    <xf numFmtId="181" fontId="4" fillId="2" borderId="34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/>
    <xf numFmtId="180" fontId="4" fillId="2" borderId="5" xfId="4" quotePrefix="1" applyNumberFormat="1" applyFont="1" applyFill="1" applyBorder="1" applyAlignment="1" applyProtection="1"/>
    <xf numFmtId="180" fontId="4" fillId="2" borderId="0" xfId="4" quotePrefix="1" applyNumberFormat="1" applyFont="1" applyFill="1" applyBorder="1" applyAlignment="1" applyProtection="1">
      <alignment horizontal="right"/>
    </xf>
    <xf numFmtId="180" fontId="4" fillId="2" borderId="6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/>
    <xf numFmtId="180" fontId="3" fillId="2" borderId="0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>
      <alignment horizontal="right"/>
    </xf>
    <xf numFmtId="181" fontId="4" fillId="2" borderId="9" xfId="4" applyNumberFormat="1" applyFont="1" applyFill="1" applyBorder="1" applyAlignment="1" applyProtection="1">
      <alignment horizontal="right"/>
    </xf>
    <xf numFmtId="180" fontId="4" fillId="2" borderId="11" xfId="4" quotePrefix="1" applyNumberFormat="1" applyFont="1" applyFill="1" applyBorder="1" applyAlignment="1" applyProtection="1"/>
    <xf numFmtId="180" fontId="4" fillId="2" borderId="25" xfId="4" quotePrefix="1" applyNumberFormat="1" applyFont="1" applyFill="1" applyBorder="1" applyAlignment="1" applyProtection="1">
      <alignment horizontal="right"/>
    </xf>
    <xf numFmtId="180" fontId="4" fillId="2" borderId="31" xfId="4" quotePrefix="1" applyNumberFormat="1" applyFont="1" applyFill="1" applyBorder="1" applyAlignment="1" applyProtection="1">
      <alignment horizontal="right"/>
    </xf>
    <xf numFmtId="181" fontId="4" fillId="2" borderId="25" xfId="4" applyNumberFormat="1" applyFont="1" applyFill="1" applyBorder="1" applyAlignment="1" applyProtection="1">
      <alignment horizontal="right"/>
    </xf>
    <xf numFmtId="180" fontId="4" fillId="2" borderId="36" xfId="4" quotePrefix="1" applyNumberFormat="1" applyFont="1" applyFill="1" applyBorder="1" applyAlignment="1" applyProtection="1">
      <alignment horizontal="right"/>
    </xf>
    <xf numFmtId="180" fontId="4" fillId="2" borderId="24" xfId="4" quotePrefix="1" applyNumberFormat="1" applyFont="1" applyFill="1" applyBorder="1" applyAlignment="1" applyProtection="1">
      <alignment horizontal="right"/>
    </xf>
    <xf numFmtId="180" fontId="4" fillId="2" borderId="37" xfId="4" quotePrefix="1" applyNumberFormat="1" applyFont="1" applyFill="1" applyBorder="1" applyAlignment="1" applyProtection="1">
      <alignment horizontal="right"/>
    </xf>
    <xf numFmtId="180" fontId="4" fillId="2" borderId="10" xfId="4" quotePrefix="1" applyNumberFormat="1" applyFont="1" applyFill="1" applyBorder="1" applyAlignment="1" applyProtection="1">
      <alignment horizontal="right"/>
    </xf>
    <xf numFmtId="0" fontId="3" fillId="0" borderId="38" xfId="4" applyFont="1" applyBorder="1" applyAlignment="1">
      <alignment horizontal="center" vertical="center"/>
    </xf>
    <xf numFmtId="0" fontId="3" fillId="0" borderId="28" xfId="4" applyFont="1" applyBorder="1" applyAlignment="1">
      <alignment horizontal="center"/>
    </xf>
    <xf numFmtId="182" fontId="3" fillId="0" borderId="0" xfId="4" applyNumberFormat="1" applyFont="1"/>
    <xf numFmtId="180" fontId="4" fillId="0" borderId="11" xfId="4" applyNumberFormat="1" applyFont="1" applyFill="1" applyBorder="1" applyAlignment="1" applyProtection="1">
      <alignment horizontal="right"/>
    </xf>
    <xf numFmtId="0" fontId="4" fillId="0" borderId="4" xfId="4" applyFont="1" applyFill="1" applyBorder="1" applyAlignment="1" applyProtection="1"/>
    <xf numFmtId="178" fontId="4" fillId="3" borderId="6" xfId="2" quotePrefix="1" applyNumberFormat="1" applyFont="1" applyFill="1" applyBorder="1" applyAlignment="1" applyProtection="1"/>
    <xf numFmtId="0" fontId="5" fillId="0" borderId="0" xfId="2" applyFont="1" applyFill="1" applyBorder="1" applyAlignment="1" applyProtection="1"/>
    <xf numFmtId="0" fontId="8" fillId="0" borderId="0" xfId="5" applyFont="1"/>
    <xf numFmtId="178" fontId="11" fillId="0" borderId="0" xfId="1" quotePrefix="1" applyNumberFormat="1" applyFont="1" applyFill="1" applyBorder="1" applyAlignment="1" applyProtection="1"/>
    <xf numFmtId="178" fontId="11" fillId="0" borderId="0" xfId="1" quotePrefix="1" applyNumberFormat="1" applyFont="1" applyFill="1" applyBorder="1" applyAlignment="1" applyProtection="1">
      <alignment vertical="center"/>
    </xf>
    <xf numFmtId="0" fontId="4" fillId="0" borderId="0" xfId="1" quotePrefix="1" applyFont="1" applyFill="1" applyBorder="1" applyAlignment="1" applyProtection="1">
      <alignment vertical="center"/>
    </xf>
    <xf numFmtId="178" fontId="4" fillId="0" borderId="0" xfId="1" quotePrefix="1" applyNumberFormat="1" applyFont="1" applyFill="1" applyBorder="1" applyAlignment="1" applyProtection="1">
      <alignment vertical="center"/>
    </xf>
    <xf numFmtId="178" fontId="4" fillId="0" borderId="2" xfId="1" quotePrefix="1" applyNumberFormat="1" applyFont="1" applyFill="1" applyBorder="1" applyAlignment="1" applyProtection="1"/>
    <xf numFmtId="178" fontId="4" fillId="0" borderId="5" xfId="1" quotePrefix="1" applyNumberFormat="1" applyFont="1" applyFill="1" applyBorder="1" applyAlignment="1" applyProtection="1"/>
    <xf numFmtId="178" fontId="4" fillId="0" borderId="11" xfId="1" quotePrefix="1" applyNumberFormat="1" applyFont="1" applyFill="1" applyBorder="1" applyAlignment="1" applyProtection="1"/>
    <xf numFmtId="178" fontId="10" fillId="0" borderId="0" xfId="1" applyNumberFormat="1" applyFont="1" applyFill="1" applyBorder="1" applyAlignment="1" applyProtection="1"/>
    <xf numFmtId="0" fontId="4" fillId="0" borderId="7" xfId="1" quotePrefix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horizontal="center" vertical="center"/>
    </xf>
    <xf numFmtId="0" fontId="12" fillId="0" borderId="0" xfId="2" applyFont="1"/>
    <xf numFmtId="177" fontId="4" fillId="0" borderId="0" xfId="2" applyNumberFormat="1" applyFont="1" applyFill="1" applyBorder="1" applyAlignment="1" applyProtection="1"/>
    <xf numFmtId="0" fontId="13" fillId="0" borderId="0" xfId="1" applyFont="1" applyFill="1" applyBorder="1" applyAlignment="1" applyProtection="1"/>
    <xf numFmtId="177" fontId="4" fillId="5" borderId="5" xfId="1" applyNumberFormat="1" applyFont="1" applyFill="1" applyBorder="1" applyAlignment="1" applyProtection="1"/>
    <xf numFmtId="177" fontId="4" fillId="6" borderId="2" xfId="1" quotePrefix="1" applyNumberFormat="1" applyFont="1" applyFill="1" applyBorder="1" applyAlignment="1" applyProtection="1"/>
    <xf numFmtId="177" fontId="4" fillId="7" borderId="5" xfId="1" quotePrefix="1" applyNumberFormat="1" applyFont="1" applyFill="1" applyBorder="1" applyAlignment="1" applyProtection="1"/>
    <xf numFmtId="177" fontId="4" fillId="8" borderId="5" xfId="1" applyNumberFormat="1" applyFont="1" applyFill="1" applyBorder="1" applyAlignment="1" applyProtection="1"/>
    <xf numFmtId="177" fontId="4" fillId="9" borderId="5" xfId="1" quotePrefix="1" applyNumberFormat="1" applyFont="1" applyFill="1" applyBorder="1" applyAlignment="1" applyProtection="1"/>
    <xf numFmtId="177" fontId="4" fillId="10" borderId="5" xfId="1" applyNumberFormat="1" applyFont="1" applyFill="1" applyBorder="1" applyAlignment="1" applyProtection="1"/>
    <xf numFmtId="0" fontId="14" fillId="0" borderId="0" xfId="1" applyFont="1" applyFill="1" applyBorder="1" applyAlignment="1" applyProtection="1"/>
    <xf numFmtId="177" fontId="3" fillId="0" borderId="0" xfId="2" applyNumberFormat="1" applyFont="1"/>
    <xf numFmtId="0" fontId="15" fillId="0" borderId="0" xfId="2" applyFont="1"/>
    <xf numFmtId="0" fontId="15" fillId="0" borderId="0" xfId="1" applyFont="1"/>
    <xf numFmtId="0" fontId="15" fillId="0" borderId="0" xfId="2" applyFont="1" applyFill="1" applyBorder="1" applyAlignment="1" applyProtection="1"/>
    <xf numFmtId="183" fontId="4" fillId="0" borderId="0" xfId="2" applyNumberFormat="1" applyFont="1" applyFill="1" applyBorder="1" applyAlignment="1" applyProtection="1"/>
    <xf numFmtId="0" fontId="3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16" fillId="0" borderId="51" xfId="2" applyFont="1" applyFill="1" applyBorder="1" applyAlignment="1" applyProtection="1">
      <alignment horizontal="center" vertical="center"/>
    </xf>
    <xf numFmtId="0" fontId="16" fillId="0" borderId="52" xfId="2" applyFont="1" applyFill="1" applyBorder="1" applyAlignment="1" applyProtection="1">
      <alignment horizontal="center" vertical="center"/>
    </xf>
    <xf numFmtId="0" fontId="16" fillId="0" borderId="43" xfId="2" applyFont="1" applyFill="1" applyBorder="1" applyAlignment="1" applyProtection="1">
      <alignment horizontal="center" vertical="center"/>
    </xf>
    <xf numFmtId="0" fontId="16" fillId="0" borderId="46" xfId="2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left"/>
    </xf>
    <xf numFmtId="181" fontId="4" fillId="11" borderId="53" xfId="2" quotePrefix="1" applyNumberFormat="1" applyFont="1" applyFill="1" applyBorder="1" applyAlignment="1" applyProtection="1"/>
    <xf numFmtId="181" fontId="4" fillId="11" borderId="57" xfId="2" quotePrefix="1" applyNumberFormat="1" applyFont="1" applyFill="1" applyBorder="1" applyAlignment="1" applyProtection="1"/>
    <xf numFmtId="181" fontId="4" fillId="11" borderId="54" xfId="2" quotePrefix="1" applyNumberFormat="1" applyFont="1" applyFill="1" applyBorder="1" applyAlignment="1" applyProtection="1"/>
    <xf numFmtId="181" fontId="4" fillId="11" borderId="56" xfId="2" quotePrefix="1" applyNumberFormat="1" applyFont="1" applyFill="1" applyBorder="1" applyAlignment="1" applyProtection="1"/>
    <xf numFmtId="181" fontId="4" fillId="11" borderId="55" xfId="2" quotePrefix="1" applyNumberFormat="1" applyFont="1" applyFill="1" applyBorder="1" applyAlignment="1" applyProtection="1"/>
    <xf numFmtId="181" fontId="4" fillId="11" borderId="42" xfId="2" quotePrefix="1" applyNumberFormat="1" applyFont="1" applyFill="1" applyBorder="1" applyAlignment="1" applyProtection="1"/>
    <xf numFmtId="181" fontId="4" fillId="11" borderId="39" xfId="2" quotePrefix="1" applyNumberFormat="1" applyFont="1" applyFill="1" applyBorder="1" applyAlignment="1" applyProtection="1">
      <alignment vertical="center"/>
    </xf>
    <xf numFmtId="181" fontId="4" fillId="11" borderId="40" xfId="2" quotePrefix="1" applyNumberFormat="1" applyFont="1" applyFill="1" applyBorder="1" applyAlignment="1" applyProtection="1">
      <alignment vertical="center"/>
    </xf>
    <xf numFmtId="183" fontId="4" fillId="11" borderId="41" xfId="2" quotePrefix="1" applyNumberFormat="1" applyFont="1" applyFill="1" applyBorder="1" applyAlignment="1" applyProtection="1"/>
    <xf numFmtId="183" fontId="4" fillId="11" borderId="57" xfId="2" quotePrefix="1" applyNumberFormat="1" applyFont="1" applyFill="1" applyBorder="1" applyAlignment="1" applyProtection="1"/>
    <xf numFmtId="183" fontId="4" fillId="11" borderId="58" xfId="2" quotePrefix="1" applyNumberFormat="1" applyFont="1" applyFill="1" applyBorder="1" applyAlignment="1" applyProtection="1"/>
    <xf numFmtId="183" fontId="4" fillId="11" borderId="56" xfId="2" quotePrefix="1" applyNumberFormat="1" applyFont="1" applyFill="1" applyBorder="1" applyAlignment="1" applyProtection="1"/>
    <xf numFmtId="183" fontId="4" fillId="11" borderId="47" xfId="2" quotePrefix="1" applyNumberFormat="1" applyFont="1" applyFill="1" applyBorder="1" applyAlignment="1" applyProtection="1"/>
    <xf numFmtId="183" fontId="4" fillId="11" borderId="42" xfId="2" quotePrefix="1" applyNumberFormat="1" applyFont="1" applyFill="1" applyBorder="1" applyAlignment="1" applyProtection="1"/>
    <xf numFmtId="181" fontId="4" fillId="11" borderId="39" xfId="2" quotePrefix="1" applyNumberFormat="1" applyFont="1" applyFill="1" applyBorder="1" applyAlignment="1" applyProtection="1"/>
    <xf numFmtId="183" fontId="4" fillId="11" borderId="59" xfId="2" quotePrefix="1" applyNumberFormat="1" applyFont="1" applyFill="1" applyBorder="1" applyAlignment="1" applyProtection="1"/>
    <xf numFmtId="181" fontId="4" fillId="11" borderId="40" xfId="2" quotePrefix="1" applyNumberFormat="1" applyFont="1" applyFill="1" applyBorder="1" applyAlignment="1" applyProtection="1"/>
    <xf numFmtId="183" fontId="4" fillId="11" borderId="40" xfId="2" applyNumberFormat="1" applyFont="1" applyFill="1" applyBorder="1" applyAlignment="1" applyProtection="1"/>
    <xf numFmtId="183" fontId="4" fillId="11" borderId="59" xfId="2" quotePrefix="1" applyNumberFormat="1" applyFont="1" applyFill="1" applyBorder="1" applyAlignment="1" applyProtection="1">
      <alignment vertical="center"/>
    </xf>
    <xf numFmtId="183" fontId="4" fillId="11" borderId="40" xfId="2" quotePrefix="1" applyNumberFormat="1" applyFont="1" applyFill="1" applyBorder="1" applyAlignment="1" applyProtection="1">
      <alignment vertical="center"/>
    </xf>
    <xf numFmtId="0" fontId="17" fillId="0" borderId="0" xfId="0" applyFont="1"/>
    <xf numFmtId="181" fontId="3" fillId="2" borderId="54" xfId="2" quotePrefix="1" applyNumberFormat="1" applyFont="1" applyFill="1" applyBorder="1" applyAlignment="1" applyProtection="1">
      <protection locked="0"/>
    </xf>
    <xf numFmtId="181" fontId="3" fillId="2" borderId="55" xfId="2" quotePrefix="1" applyNumberFormat="1" applyFont="1" applyFill="1" applyBorder="1" applyAlignment="1" applyProtection="1">
      <protection locked="0"/>
    </xf>
    <xf numFmtId="180" fontId="3" fillId="0" borderId="41" xfId="2" quotePrefix="1" applyNumberFormat="1" applyFont="1" applyFill="1" applyBorder="1" applyAlignment="1" applyProtection="1"/>
    <xf numFmtId="181" fontId="3" fillId="2" borderId="53" xfId="2" quotePrefix="1" applyNumberFormat="1" applyFont="1" applyFill="1" applyBorder="1" applyAlignment="1" applyProtection="1">
      <protection locked="0"/>
    </xf>
    <xf numFmtId="181" fontId="3" fillId="0" borderId="39" xfId="2" quotePrefix="1" applyNumberFormat="1" applyFont="1" applyFill="1" applyBorder="1" applyAlignment="1" applyProtection="1">
      <alignment vertical="center"/>
    </xf>
    <xf numFmtId="183" fontId="3" fillId="0" borderId="41" xfId="2" quotePrefix="1" applyNumberFormat="1" applyFont="1" applyFill="1" applyBorder="1" applyAlignment="1" applyProtection="1"/>
    <xf numFmtId="181" fontId="3" fillId="2" borderId="57" xfId="2" quotePrefix="1" applyNumberFormat="1" applyFont="1" applyFill="1" applyBorder="1" applyAlignment="1" applyProtection="1">
      <alignment horizontal="right"/>
      <protection locked="0"/>
    </xf>
    <xf numFmtId="181" fontId="3" fillId="2" borderId="56" xfId="2" quotePrefix="1" applyNumberFormat="1" applyFont="1" applyFill="1" applyBorder="1" applyAlignment="1" applyProtection="1">
      <alignment horizontal="right"/>
      <protection locked="0"/>
    </xf>
    <xf numFmtId="183" fontId="3" fillId="0" borderId="47" xfId="2" quotePrefix="1" applyNumberFormat="1" applyFont="1" applyFill="1" applyBorder="1" applyAlignment="1" applyProtection="1"/>
    <xf numFmtId="181" fontId="3" fillId="2" borderId="42" xfId="2" quotePrefix="1" applyNumberFormat="1" applyFont="1" applyFill="1" applyBorder="1" applyAlignment="1" applyProtection="1">
      <alignment horizontal="right"/>
      <protection locked="0"/>
    </xf>
    <xf numFmtId="183" fontId="3" fillId="0" borderId="43" xfId="2" quotePrefix="1" applyNumberFormat="1" applyFont="1" applyFill="1" applyBorder="1" applyAlignment="1" applyProtection="1"/>
    <xf numFmtId="181" fontId="3" fillId="0" borderId="40" xfId="2" quotePrefix="1" applyNumberFormat="1" applyFont="1" applyFill="1" applyBorder="1" applyAlignment="1" applyProtection="1">
      <alignment horizontal="right" vertical="center"/>
    </xf>
    <xf numFmtId="0" fontId="18" fillId="0" borderId="0" xfId="2" applyFont="1" applyAlignment="1">
      <alignment horizontal="left"/>
    </xf>
    <xf numFmtId="0" fontId="18" fillId="0" borderId="0" xfId="2" applyFont="1"/>
    <xf numFmtId="0" fontId="3" fillId="0" borderId="89" xfId="2" applyFont="1" applyBorder="1"/>
    <xf numFmtId="0" fontId="4" fillId="0" borderId="24" xfId="2" quotePrefix="1" applyFont="1" applyFill="1" applyBorder="1" applyAlignment="1" applyProtection="1">
      <alignment horizontal="distributed" vertical="center"/>
    </xf>
    <xf numFmtId="0" fontId="4" fillId="0" borderId="24" xfId="2" applyFont="1" applyFill="1" applyBorder="1" applyAlignment="1" applyProtection="1">
      <alignment horizontal="right" vertical="center"/>
    </xf>
    <xf numFmtId="0" fontId="3" fillId="0" borderId="24" xfId="2" applyFont="1" applyBorder="1"/>
    <xf numFmtId="0" fontId="4" fillId="0" borderId="50" xfId="2" applyFont="1" applyFill="1" applyBorder="1" applyAlignment="1" applyProtection="1">
      <alignment horizontal="distributed" vertical="center"/>
    </xf>
    <xf numFmtId="0" fontId="4" fillId="0" borderId="84" xfId="2" quotePrefix="1" applyFont="1" applyFill="1" applyBorder="1" applyAlignment="1" applyProtection="1">
      <alignment horizontal="distributed" vertical="center"/>
    </xf>
    <xf numFmtId="181" fontId="3" fillId="0" borderId="53" xfId="2" quotePrefix="1" applyNumberFormat="1" applyFont="1" applyFill="1" applyBorder="1" applyAlignment="1" applyProtection="1">
      <protection locked="0"/>
    </xf>
    <xf numFmtId="181" fontId="3" fillId="0" borderId="57" xfId="2" quotePrefix="1" applyNumberFormat="1" applyFont="1" applyFill="1" applyBorder="1" applyAlignment="1" applyProtection="1">
      <protection locked="0"/>
    </xf>
    <xf numFmtId="180" fontId="3" fillId="0" borderId="44" xfId="2" quotePrefix="1" applyNumberFormat="1" applyFont="1" applyFill="1" applyBorder="1" applyAlignment="1" applyProtection="1"/>
    <xf numFmtId="180" fontId="3" fillId="0" borderId="82" xfId="2" quotePrefix="1" applyNumberFormat="1" applyFont="1" applyFill="1" applyBorder="1" applyAlignment="1" applyProtection="1"/>
    <xf numFmtId="180" fontId="3" fillId="0" borderId="49" xfId="2" quotePrefix="1" applyNumberFormat="1" applyFont="1" applyFill="1" applyBorder="1" applyAlignment="1" applyProtection="1"/>
    <xf numFmtId="180" fontId="3" fillId="0" borderId="56" xfId="2" quotePrefix="1" applyNumberFormat="1" applyFont="1" applyFill="1" applyBorder="1" applyAlignment="1" applyProtection="1"/>
    <xf numFmtId="180" fontId="3" fillId="0" borderId="50" xfId="2" quotePrefix="1" applyNumberFormat="1" applyFont="1" applyFill="1" applyBorder="1" applyAlignment="1" applyProtection="1"/>
    <xf numFmtId="180" fontId="3" fillId="0" borderId="86" xfId="2" quotePrefix="1" applyNumberFormat="1" applyFont="1" applyFill="1" applyBorder="1" applyAlignment="1" applyProtection="1"/>
    <xf numFmtId="180" fontId="3" fillId="0" borderId="88" xfId="2" quotePrefix="1" applyNumberFormat="1" applyFont="1" applyFill="1" applyBorder="1" applyAlignment="1" applyProtection="1"/>
    <xf numFmtId="181" fontId="3" fillId="0" borderId="51" xfId="2" quotePrefix="1" applyNumberFormat="1" applyFont="1" applyFill="1" applyBorder="1" applyAlignment="1" applyProtection="1">
      <alignment vertical="center"/>
    </xf>
    <xf numFmtId="180" fontId="3" fillId="0" borderId="43" xfId="2" quotePrefix="1" applyNumberFormat="1" applyFont="1" applyFill="1" applyBorder="1" applyAlignment="1" applyProtection="1"/>
    <xf numFmtId="181" fontId="3" fillId="0" borderId="43" xfId="2" quotePrefix="1" applyNumberFormat="1" applyFont="1" applyFill="1" applyBorder="1" applyAlignment="1" applyProtection="1">
      <alignment vertical="center"/>
    </xf>
    <xf numFmtId="180" fontId="3" fillId="0" borderId="46" xfId="2" quotePrefix="1" applyNumberFormat="1" applyFont="1" applyFill="1" applyBorder="1" applyAlignment="1" applyProtection="1"/>
    <xf numFmtId="183" fontId="3" fillId="0" borderId="48" xfId="2" quotePrefix="1" applyNumberFormat="1" applyFont="1" applyFill="1" applyBorder="1" applyAlignment="1" applyProtection="1"/>
    <xf numFmtId="183" fontId="3" fillId="0" borderId="49" xfId="2" quotePrefix="1" applyNumberFormat="1" applyFont="1" applyFill="1" applyBorder="1" applyAlignment="1" applyProtection="1"/>
    <xf numFmtId="183" fontId="3" fillId="0" borderId="50" xfId="2" quotePrefix="1" applyNumberFormat="1" applyFont="1" applyFill="1" applyBorder="1" applyAlignment="1" applyProtection="1"/>
    <xf numFmtId="183" fontId="3" fillId="0" borderId="50" xfId="2" quotePrefix="1" applyNumberFormat="1" applyFont="1" applyFill="1" applyBorder="1" applyAlignment="1" applyProtection="1">
      <alignment horizontal="right"/>
    </xf>
    <xf numFmtId="183" fontId="3" fillId="0" borderId="45" xfId="2" quotePrefix="1" applyNumberFormat="1" applyFont="1" applyFill="1" applyBorder="1" applyAlignment="1" applyProtection="1"/>
    <xf numFmtId="181" fontId="3" fillId="2" borderId="39" xfId="2" quotePrefix="1" applyNumberFormat="1" applyFont="1" applyFill="1" applyBorder="1" applyAlignment="1" applyProtection="1"/>
    <xf numFmtId="183" fontId="3" fillId="0" borderId="40" xfId="2" quotePrefix="1" applyNumberFormat="1" applyFont="1" applyFill="1" applyBorder="1" applyAlignment="1" applyProtection="1"/>
    <xf numFmtId="181" fontId="3" fillId="2" borderId="40" xfId="2" quotePrefix="1" applyNumberFormat="1" applyFont="1" applyFill="1" applyBorder="1" applyAlignment="1" applyProtection="1">
      <alignment horizontal="right"/>
    </xf>
    <xf numFmtId="183" fontId="3" fillId="0" borderId="44" xfId="2" quotePrefix="1" applyNumberFormat="1" applyFont="1" applyFill="1" applyBorder="1" applyAlignment="1" applyProtection="1"/>
    <xf numFmtId="183" fontId="3" fillId="0" borderId="46" xfId="2" quotePrefix="1" applyNumberFormat="1" applyFont="1" applyFill="1" applyBorder="1" applyAlignment="1" applyProtection="1"/>
    <xf numFmtId="181" fontId="4" fillId="0" borderId="53" xfId="2" quotePrefix="1" applyNumberFormat="1" applyFont="1" applyFill="1" applyBorder="1" applyAlignment="1" applyProtection="1"/>
    <xf numFmtId="180" fontId="4" fillId="0" borderId="41" xfId="2" quotePrefix="1" applyNumberFormat="1" applyFont="1" applyFill="1" applyBorder="1" applyAlignment="1" applyProtection="1"/>
    <xf numFmtId="181" fontId="4" fillId="0" borderId="57" xfId="2" quotePrefix="1" applyNumberFormat="1" applyFont="1" applyFill="1" applyBorder="1" applyAlignment="1" applyProtection="1"/>
    <xf numFmtId="180" fontId="4" fillId="0" borderId="57" xfId="2" quotePrefix="1" applyNumberFormat="1" applyFont="1" applyFill="1" applyBorder="1" applyAlignment="1" applyProtection="1"/>
    <xf numFmtId="181" fontId="4" fillId="0" borderId="54" xfId="2" quotePrefix="1" applyNumberFormat="1" applyFont="1" applyFill="1" applyBorder="1" applyAlignment="1" applyProtection="1"/>
    <xf numFmtId="181" fontId="4" fillId="0" borderId="56" xfId="2" quotePrefix="1" applyNumberFormat="1" applyFont="1" applyFill="1" applyBorder="1" applyAlignment="1" applyProtection="1"/>
    <xf numFmtId="181" fontId="3" fillId="0" borderId="54" xfId="2" quotePrefix="1" applyNumberFormat="1" applyFont="1" applyFill="1" applyBorder="1" applyAlignment="1" applyProtection="1">
      <protection locked="0"/>
    </xf>
    <xf numFmtId="181" fontId="3" fillId="0" borderId="56" xfId="2" quotePrefix="1" applyNumberFormat="1" applyFont="1" applyFill="1" applyBorder="1" applyAlignment="1" applyProtection="1">
      <protection locked="0"/>
    </xf>
    <xf numFmtId="180" fontId="4" fillId="0" borderId="56" xfId="2" quotePrefix="1" applyNumberFormat="1" applyFont="1" applyFill="1" applyBorder="1" applyAlignment="1" applyProtection="1"/>
    <xf numFmtId="180" fontId="4" fillId="0" borderId="58" xfId="2" quotePrefix="1" applyNumberFormat="1" applyFont="1" applyFill="1" applyBorder="1" applyAlignment="1" applyProtection="1"/>
    <xf numFmtId="181" fontId="4" fillId="0" borderId="80" xfId="2" quotePrefix="1" applyNumberFormat="1" applyFont="1" applyFill="1" applyBorder="1" applyAlignment="1" applyProtection="1"/>
    <xf numFmtId="180" fontId="4" fillId="0" borderId="82" xfId="2" quotePrefix="1" applyNumberFormat="1" applyFont="1" applyFill="1" applyBorder="1" applyAlignment="1" applyProtection="1"/>
    <xf numFmtId="181" fontId="4" fillId="0" borderId="83" xfId="2" quotePrefix="1" applyNumberFormat="1" applyFont="1" applyFill="1" applyBorder="1" applyAlignment="1" applyProtection="1"/>
    <xf numFmtId="180" fontId="4" fillId="0" borderId="83" xfId="2" quotePrefix="1" applyNumberFormat="1" applyFont="1" applyFill="1" applyBorder="1" applyAlignment="1" applyProtection="1"/>
    <xf numFmtId="181" fontId="3" fillId="0" borderId="80" xfId="2" quotePrefix="1" applyNumberFormat="1" applyFont="1" applyFill="1" applyBorder="1" applyAlignment="1" applyProtection="1">
      <protection locked="0"/>
    </xf>
    <xf numFmtId="181" fontId="3" fillId="0" borderId="83" xfId="2" quotePrefix="1" applyNumberFormat="1" applyFont="1" applyFill="1" applyBorder="1" applyAlignment="1" applyProtection="1">
      <protection locked="0"/>
    </xf>
    <xf numFmtId="181" fontId="4" fillId="0" borderId="84" xfId="2" quotePrefix="1" applyNumberFormat="1" applyFont="1" applyFill="1" applyBorder="1" applyAlignment="1" applyProtection="1"/>
    <xf numFmtId="180" fontId="4" fillId="0" borderId="86" xfId="2" quotePrefix="1" applyNumberFormat="1" applyFont="1" applyFill="1" applyBorder="1" applyAlignment="1" applyProtection="1"/>
    <xf numFmtId="181" fontId="4" fillId="0" borderId="87" xfId="2" quotePrefix="1" applyNumberFormat="1" applyFont="1" applyFill="1" applyBorder="1" applyAlignment="1" applyProtection="1"/>
    <xf numFmtId="180" fontId="4" fillId="0" borderId="87" xfId="2" quotePrefix="1" applyNumberFormat="1" applyFont="1" applyFill="1" applyBorder="1" applyAlignment="1" applyProtection="1">
      <alignment horizontal="right"/>
    </xf>
    <xf numFmtId="181" fontId="3" fillId="0" borderId="84" xfId="2" quotePrefix="1" applyNumberFormat="1" applyFont="1" applyFill="1" applyBorder="1" applyAlignment="1" applyProtection="1">
      <protection locked="0"/>
    </xf>
    <xf numFmtId="181" fontId="3" fillId="0" borderId="87" xfId="2" quotePrefix="1" applyNumberFormat="1" applyFont="1" applyFill="1" applyBorder="1" applyAlignment="1" applyProtection="1">
      <protection locked="0"/>
    </xf>
    <xf numFmtId="181" fontId="4" fillId="0" borderId="51" xfId="2" quotePrefix="1" applyNumberFormat="1" applyFont="1" applyFill="1" applyBorder="1" applyAlignment="1" applyProtection="1">
      <alignment vertical="center"/>
    </xf>
    <xf numFmtId="180" fontId="4" fillId="0" borderId="52" xfId="2" quotePrefix="1" applyNumberFormat="1" applyFont="1" applyFill="1" applyBorder="1" applyAlignment="1" applyProtection="1">
      <alignment vertical="center"/>
    </xf>
    <xf numFmtId="181" fontId="4" fillId="0" borderId="43" xfId="2" quotePrefix="1" applyNumberFormat="1" applyFont="1" applyFill="1" applyBorder="1" applyAlignment="1" applyProtection="1">
      <alignment vertical="center"/>
    </xf>
    <xf numFmtId="180" fontId="4" fillId="0" borderId="43" xfId="2" quotePrefix="1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/>
    <xf numFmtId="0" fontId="4" fillId="0" borderId="80" xfId="2" applyFont="1" applyFill="1" applyBorder="1" applyAlignment="1" applyProtection="1">
      <alignment horizontal="distributed" vertical="center"/>
    </xf>
    <xf numFmtId="0" fontId="4" fillId="0" borderId="81" xfId="2" quotePrefix="1" applyFont="1" applyFill="1" applyBorder="1" applyAlignment="1" applyProtection="1">
      <alignment horizontal="distributed" vertical="center"/>
    </xf>
    <xf numFmtId="0" fontId="4" fillId="0" borderId="54" xfId="2" applyFont="1" applyFill="1" applyBorder="1" applyAlignment="1" applyProtection="1">
      <alignment horizontal="distributed" vertical="center"/>
    </xf>
    <xf numFmtId="0" fontId="4" fillId="0" borderId="63" xfId="2" applyFont="1" applyFill="1" applyBorder="1" applyAlignment="1" applyProtection="1">
      <alignment horizontal="distributed" vertical="center"/>
    </xf>
    <xf numFmtId="0" fontId="4" fillId="0" borderId="50" xfId="2" quotePrefix="1" applyFont="1" applyFill="1" applyBorder="1" applyAlignment="1" applyProtection="1">
      <alignment horizontal="distributed" vertical="center"/>
    </xf>
    <xf numFmtId="0" fontId="4" fillId="0" borderId="39" xfId="2" quotePrefix="1" applyFont="1" applyFill="1" applyBorder="1" applyAlignment="1" applyProtection="1">
      <alignment horizontal="center" vertical="center"/>
    </xf>
    <xf numFmtId="0" fontId="4" fillId="0" borderId="66" xfId="2" quotePrefix="1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distributed" vertical="center"/>
    </xf>
    <xf numFmtId="0" fontId="4" fillId="0" borderId="66" xfId="2" applyFont="1" applyFill="1" applyBorder="1" applyAlignment="1" applyProtection="1">
      <alignment horizontal="distributed" vertical="center"/>
    </xf>
    <xf numFmtId="0" fontId="4" fillId="0" borderId="63" xfId="2" quotePrefix="1" applyFont="1" applyFill="1" applyBorder="1" applyAlignment="1" applyProtection="1">
      <alignment horizontal="distributed" vertical="center"/>
    </xf>
    <xf numFmtId="0" fontId="4" fillId="0" borderId="51" xfId="2" quotePrefix="1" applyFont="1" applyFill="1" applyBorder="1" applyAlignment="1" applyProtection="1">
      <alignment horizontal="center" vertical="center"/>
    </xf>
    <xf numFmtId="0" fontId="4" fillId="0" borderId="65" xfId="2" quotePrefix="1" applyFont="1" applyFill="1" applyBorder="1" applyAlignment="1" applyProtection="1">
      <alignment horizontal="center" vertical="center"/>
    </xf>
    <xf numFmtId="0" fontId="4" fillId="0" borderId="55" xfId="2" applyFont="1" applyFill="1" applyBorder="1" applyAlignment="1" applyProtection="1">
      <alignment horizontal="distributed" vertical="center"/>
    </xf>
    <xf numFmtId="0" fontId="4" fillId="0" borderId="67" xfId="2" applyFont="1" applyFill="1" applyBorder="1" applyAlignment="1" applyProtection="1">
      <alignment horizontal="distributed" vertical="center"/>
    </xf>
    <xf numFmtId="0" fontId="4" fillId="0" borderId="51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horizontal="center"/>
      <protection locked="0"/>
    </xf>
    <xf numFmtId="0" fontId="3" fillId="0" borderId="61" xfId="2" applyFont="1" applyFill="1" applyBorder="1" applyAlignment="1" applyProtection="1">
      <alignment horizontal="center"/>
      <protection locked="0"/>
    </xf>
    <xf numFmtId="0" fontId="3" fillId="0" borderId="62" xfId="2" applyFont="1" applyFill="1" applyBorder="1" applyAlignment="1" applyProtection="1">
      <alignment horizontal="center"/>
      <protection locked="0"/>
    </xf>
    <xf numFmtId="0" fontId="4" fillId="0" borderId="53" xfId="2" applyFont="1" applyFill="1" applyBorder="1" applyAlignment="1" applyProtection="1">
      <alignment horizontal="distributed" vertical="center"/>
    </xf>
    <xf numFmtId="0" fontId="4" fillId="0" borderId="64" xfId="2" applyFont="1" applyFill="1" applyBorder="1" applyAlignment="1" applyProtection="1">
      <alignment horizontal="distributed" vertical="center"/>
    </xf>
    <xf numFmtId="0" fontId="4" fillId="0" borderId="84" xfId="2" applyFont="1" applyFill="1" applyBorder="1" applyAlignment="1" applyProtection="1">
      <alignment horizontal="distributed" vertical="center"/>
    </xf>
    <xf numFmtId="0" fontId="4" fillId="0" borderId="85" xfId="2" quotePrefix="1" applyFont="1" applyFill="1" applyBorder="1" applyAlignment="1" applyProtection="1">
      <alignment horizontal="distributed" vertical="center"/>
    </xf>
    <xf numFmtId="0" fontId="3" fillId="0" borderId="60" xfId="2" applyFont="1" applyBorder="1" applyAlignment="1">
      <alignment horizontal="center"/>
    </xf>
    <xf numFmtId="0" fontId="3" fillId="0" borderId="61" xfId="2" applyFont="1" applyBorder="1" applyAlignment="1">
      <alignment horizontal="center"/>
    </xf>
    <xf numFmtId="0" fontId="3" fillId="0" borderId="62" xfId="2" applyFont="1" applyBorder="1" applyAlignment="1">
      <alignment horizontal="center"/>
    </xf>
    <xf numFmtId="0" fontId="0" fillId="0" borderId="50" xfId="0" applyBorder="1" applyAlignment="1">
      <alignment horizontal="distributed" vertical="center"/>
    </xf>
    <xf numFmtId="0" fontId="4" fillId="0" borderId="9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12" xfId="2" quotePrefix="1" applyFont="1" applyFill="1" applyBorder="1" applyAlignment="1" applyProtection="1"/>
    <xf numFmtId="0" fontId="4" fillId="0" borderId="34" xfId="2" quotePrefix="1" applyFont="1" applyFill="1" applyBorder="1" applyAlignment="1" applyProtection="1"/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9" xfId="2" applyFont="1" applyFill="1" applyBorder="1" applyAlignment="1" applyProtection="1">
      <alignment horizontal="distributed" vertical="center"/>
    </xf>
    <xf numFmtId="0" fontId="4" fillId="0" borderId="25" xfId="2" applyFont="1" applyFill="1" applyBorder="1" applyAlignment="1" applyProtection="1">
      <alignment horizontal="distributed" vertical="center"/>
    </xf>
    <xf numFmtId="0" fontId="4" fillId="0" borderId="12" xfId="2" quotePrefix="1" applyFont="1" applyFill="1" applyBorder="1" applyAlignment="1" applyProtection="1">
      <alignment horizontal="center"/>
    </xf>
    <xf numFmtId="0" fontId="4" fillId="0" borderId="34" xfId="2" quotePrefix="1" applyFont="1" applyFill="1" applyBorder="1" applyAlignment="1" applyProtection="1">
      <alignment horizontal="center"/>
    </xf>
    <xf numFmtId="0" fontId="4" fillId="0" borderId="0" xfId="2" quotePrefix="1" applyFont="1" applyFill="1" applyBorder="1" applyAlignment="1" applyProtection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1" xfId="2" quotePrefix="1" applyFont="1" applyFill="1" applyBorder="1" applyAlignment="1" applyProtection="1">
      <alignment horizontal="center" vertical="center"/>
    </xf>
    <xf numFmtId="0" fontId="4" fillId="0" borderId="33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distributed" vertical="center"/>
    </xf>
    <xf numFmtId="0" fontId="4" fillId="0" borderId="68" xfId="1" applyFont="1" applyFill="1" applyBorder="1" applyAlignment="1" applyProtection="1">
      <alignment horizontal="distributed" vertical="center"/>
    </xf>
    <xf numFmtId="0" fontId="4" fillId="0" borderId="23" xfId="1" applyFont="1" applyFill="1" applyBorder="1" applyAlignment="1" applyProtection="1">
      <alignment horizontal="distributed" vertical="center"/>
    </xf>
    <xf numFmtId="0" fontId="4" fillId="0" borderId="69" xfId="1" applyFont="1" applyFill="1" applyBorder="1" applyAlignment="1" applyProtection="1">
      <alignment horizontal="distributed" vertical="center"/>
    </xf>
    <xf numFmtId="181" fontId="4" fillId="0" borderId="2" xfId="1" quotePrefix="1" applyNumberFormat="1" applyFont="1" applyFill="1" applyBorder="1" applyAlignment="1" applyProtection="1">
      <alignment vertical="center"/>
    </xf>
    <xf numFmtId="181" fontId="1" fillId="0" borderId="5" xfId="1" applyNumberFormat="1" applyBorder="1" applyAlignment="1">
      <alignment vertical="center"/>
    </xf>
    <xf numFmtId="181" fontId="1" fillId="0" borderId="70" xfId="1" applyNumberFormat="1" applyBorder="1" applyAlignment="1">
      <alignment vertical="center"/>
    </xf>
    <xf numFmtId="178" fontId="4" fillId="0" borderId="29" xfId="1" quotePrefix="1" applyNumberFormat="1" applyFont="1" applyFill="1" applyBorder="1" applyAlignment="1" applyProtection="1">
      <alignment vertical="center"/>
    </xf>
    <xf numFmtId="0" fontId="1" fillId="0" borderId="14" xfId="1" applyBorder="1" applyAlignment="1">
      <alignment vertical="center"/>
    </xf>
    <xf numFmtId="0" fontId="1" fillId="0" borderId="71" xfId="1" applyBorder="1" applyAlignment="1">
      <alignment vertical="center"/>
    </xf>
    <xf numFmtId="0" fontId="4" fillId="0" borderId="72" xfId="1" applyFont="1" applyFill="1" applyBorder="1" applyAlignment="1" applyProtection="1">
      <alignment horizontal="distributed" vertical="center"/>
    </xf>
    <xf numFmtId="0" fontId="0" fillId="0" borderId="23" xfId="0" applyBorder="1" applyAlignment="1"/>
    <xf numFmtId="0" fontId="0" fillId="0" borderId="73" xfId="0" applyBorder="1" applyAlignment="1"/>
    <xf numFmtId="181" fontId="4" fillId="0" borderId="20" xfId="1" quotePrefix="1" applyNumberFormat="1" applyFont="1" applyFill="1" applyBorder="1" applyAlignment="1" applyProtection="1">
      <alignment vertical="center"/>
    </xf>
    <xf numFmtId="181" fontId="0" fillId="0" borderId="5" xfId="0" applyNumberFormat="1" applyBorder="1" applyAlignment="1">
      <alignment vertical="center"/>
    </xf>
    <xf numFmtId="181" fontId="0" fillId="0" borderId="11" xfId="0" applyNumberFormat="1" applyBorder="1" applyAlignment="1">
      <alignment vertical="center"/>
    </xf>
    <xf numFmtId="178" fontId="4" fillId="0" borderId="74" xfId="1" quotePrefix="1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75" xfId="1" applyFont="1" applyFill="1" applyBorder="1" applyAlignment="1" applyProtection="1">
      <alignment horizontal="distributed" vertical="center"/>
    </xf>
    <xf numFmtId="0" fontId="0" fillId="0" borderId="13" xfId="0" applyBorder="1" applyAlignment="1"/>
    <xf numFmtId="0" fontId="0" fillId="0" borderId="18" xfId="0" applyBorder="1" applyAlignment="1"/>
    <xf numFmtId="177" fontId="4" fillId="0" borderId="20" xfId="1" quotePrefix="1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1" applyFont="1" applyFill="1" applyBorder="1" applyAlignment="1" applyProtection="1">
      <alignment horizontal="distributed" vertical="center"/>
    </xf>
    <xf numFmtId="0" fontId="4" fillId="0" borderId="13" xfId="1" applyFont="1" applyFill="1" applyBorder="1" applyAlignment="1" applyProtection="1">
      <alignment horizontal="distributed" vertical="center"/>
    </xf>
    <xf numFmtId="0" fontId="4" fillId="0" borderId="76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>
      <alignment vertical="center"/>
    </xf>
    <xf numFmtId="0" fontId="1" fillId="0" borderId="5" xfId="1" applyBorder="1" applyAlignment="1">
      <alignment vertical="center"/>
    </xf>
    <xf numFmtId="0" fontId="1" fillId="0" borderId="70" xfId="1" applyBorder="1" applyAlignment="1">
      <alignment vertical="center"/>
    </xf>
    <xf numFmtId="0" fontId="4" fillId="0" borderId="77" xfId="3" applyFont="1" applyFill="1" applyBorder="1" applyAlignment="1" applyProtection="1">
      <alignment horizontal="center"/>
    </xf>
    <xf numFmtId="0" fontId="4" fillId="0" borderId="78" xfId="3" applyFont="1" applyFill="1" applyBorder="1" applyAlignment="1" applyProtection="1">
      <alignment horizontal="center"/>
    </xf>
    <xf numFmtId="0" fontId="4" fillId="0" borderId="79" xfId="3" applyFont="1" applyFill="1" applyBorder="1" applyAlignment="1" applyProtection="1">
      <alignment horizontal="center"/>
    </xf>
    <xf numFmtId="0" fontId="4" fillId="0" borderId="12" xfId="4" quotePrefix="1" applyFont="1" applyFill="1" applyBorder="1" applyAlignment="1" applyProtection="1">
      <alignment horizontal="center" vertical="center"/>
    </xf>
    <xf numFmtId="0" fontId="4" fillId="0" borderId="34" xfId="4" quotePrefix="1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center" vertical="center"/>
    </xf>
    <xf numFmtId="0" fontId="4" fillId="0" borderId="78" xfId="4" quotePrefix="1" applyFont="1" applyFill="1" applyBorder="1" applyAlignment="1" applyProtection="1">
      <alignment horizontal="center" vertical="center"/>
    </xf>
    <xf numFmtId="0" fontId="4" fillId="0" borderId="79" xfId="4" quotePrefix="1" applyFont="1" applyFill="1" applyBorder="1" applyAlignment="1" applyProtection="1">
      <alignment horizontal="center" vertical="center"/>
    </xf>
    <xf numFmtId="0" fontId="4" fillId="0" borderId="27" xfId="4" quotePrefix="1" applyFont="1" applyFill="1" applyBorder="1" applyAlignment="1" applyProtection="1">
      <alignment horizontal="center" vertical="center"/>
    </xf>
  </cellXfs>
  <cellStyles count="6">
    <cellStyle name="標準" xfId="0" builtinId="0"/>
    <cellStyle name="標準_03図１一般会計歳入歳出決算額の構成（試）" xfId="1"/>
    <cellStyle name="標準_04一般会計予算、決算額（試）" xfId="2"/>
    <cellStyle name="標準_06一般会計歳入予算・決算額年度別比較(試）" xfId="3"/>
    <cellStyle name="標準_08一般会計歳出予算・決算年度別比較（試）" xfId="4"/>
    <cellStyle name="標準_10市税収入等の年度別比較（試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平成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29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年度一般会計歳入・歳出決算額の構成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8.7412587412587419E-3"/>
          <c:y val="2.471890795309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8111888111889"/>
          <c:y val="0.18340611353711864"/>
          <c:w val="0.59965034965034958"/>
          <c:h val="0.748908296943233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8F-478B-A98B-1A0F413D6E17}"/>
              </c:ext>
            </c:extLst>
          </c:dPt>
          <c:dPt>
            <c:idx val="1"/>
            <c:bubble3D val="0"/>
            <c:spPr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8F-478B-A98B-1A0F413D6E17}"/>
              </c:ext>
            </c:extLst>
          </c:dPt>
          <c:dPt>
            <c:idx val="2"/>
            <c:bubble3D val="0"/>
            <c:spPr>
              <a:pattFill prst="pct3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8F-478B-A98B-1A0F413D6E1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8F-478B-A98B-1A0F413D6E17}"/>
              </c:ext>
            </c:extLst>
          </c:dPt>
          <c:dPt>
            <c:idx val="4"/>
            <c:bubble3D val="0"/>
            <c:spPr>
              <a:pattFill prst="pct7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8F-478B-A98B-1A0F413D6E17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8F-478B-A98B-1A0F413D6E17}"/>
              </c:ext>
            </c:extLst>
          </c:dPt>
          <c:dPt>
            <c:idx val="6"/>
            <c:bubble3D val="0"/>
            <c:spPr>
              <a:pattFill prst="smGrid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8F-478B-A98B-1A0F413D6E17}"/>
              </c:ext>
            </c:extLst>
          </c:dPt>
          <c:dLbls>
            <c:dLbl>
              <c:idx val="0"/>
              <c:layout>
                <c:manualLayout>
                  <c:x val="-6.6540120705284617E-2"/>
                  <c:y val="8.99011104070971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8F-478B-A98B-1A0F413D6E17}"/>
                </c:ext>
              </c:extLst>
            </c:dLbl>
            <c:dLbl>
              <c:idx val="1"/>
              <c:layout>
                <c:manualLayout>
                  <c:x val="4.7019890233620271E-2"/>
                  <c:y val="-0.158784002390269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8F-478B-A98B-1A0F413D6E17}"/>
                </c:ext>
              </c:extLst>
            </c:dLbl>
            <c:dLbl>
              <c:idx val="2"/>
              <c:layout>
                <c:manualLayout>
                  <c:x val="0.14670386724726625"/>
                  <c:y val="-0.203916846059941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8F-478B-A98B-1A0F413D6E17}"/>
                </c:ext>
              </c:extLst>
            </c:dLbl>
            <c:dLbl>
              <c:idx val="3"/>
              <c:layout>
                <c:manualLayout>
                  <c:x val="1.1444087487061338E-2"/>
                  <c:y val="2.86461058884277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8F-478B-A98B-1A0F413D6E17}"/>
                </c:ext>
              </c:extLst>
            </c:dLbl>
            <c:dLbl>
              <c:idx val="4"/>
              <c:layout>
                <c:manualLayout>
                  <c:x val="2.9292160164471809E-2"/>
                  <c:y val="2.298658643513244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15.2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％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8F-478B-A98B-1A0F413D6E17}"/>
                </c:ext>
              </c:extLst>
            </c:dLbl>
            <c:dLbl>
              <c:idx val="5"/>
              <c:layout>
                <c:manualLayout>
                  <c:x val="-6.4464806014859106E-3"/>
                  <c:y val="4.5800981382908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8F-478B-A98B-1A0F413D6E17}"/>
                </c:ext>
              </c:extLst>
            </c:dLbl>
            <c:dLbl>
              <c:idx val="6"/>
              <c:layout>
                <c:manualLayout>
                  <c:x val="-1.5008718315804945E-2"/>
                  <c:y val="-1.975953879126491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8F-478B-A98B-1A0F413D6E1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Sheet1!$B$18:$B$24</c:f>
              <c:numCache>
                <c:formatCode>#,##0_);[Red]\(#,##0\)</c:formatCode>
                <c:ptCount val="7"/>
                <c:pt idx="0">
                  <c:v>28667992</c:v>
                </c:pt>
                <c:pt idx="1">
                  <c:v>2577932</c:v>
                </c:pt>
                <c:pt idx="2">
                  <c:v>5021376</c:v>
                </c:pt>
                <c:pt idx="3">
                  <c:v>6053932</c:v>
                </c:pt>
                <c:pt idx="4">
                  <c:v>13684794</c:v>
                </c:pt>
                <c:pt idx="5">
                  <c:v>11793574</c:v>
                </c:pt>
                <c:pt idx="6">
                  <c:v>22150548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F-478B-A98B-1A0F413D6E17}"/>
            </c:ext>
          </c:extLst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8F-478B-A98B-1A0F413D6E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8F-478B-A98B-1A0F413D6E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18F-478B-A98B-1A0F413D6E17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8F-478B-A98B-1A0F413D6E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18F-478B-A98B-1A0F413D6E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8F-478B-A98B-1A0F413D6E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18F-478B-A98B-1A0F413D6E17}"/>
              </c:ext>
            </c:extLst>
          </c:dPt>
          <c:dLbls>
            <c:dLbl>
              <c:idx val="0"/>
              <c:layout>
                <c:manualLayout>
                  <c:x val="4.4289010558461094E-2"/>
                  <c:y val="1.228357180298167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40.4%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18F-478B-A98B-1A0F413D6E17}"/>
                </c:ext>
              </c:extLst>
            </c:dLbl>
            <c:dLbl>
              <c:idx val="3"/>
              <c:layout>
                <c:manualLayout>
                  <c:x val="-0.1911421911421918"/>
                  <c:y val="4.366812227074235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59.6%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8F-478B-A98B-1A0F413D6E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Sheet1!$E$18:$E$24</c:f>
              <c:numCache>
                <c:formatCode>#,##0;"△ "#,##0</c:formatCode>
                <c:ptCount val="7"/>
                <c:pt idx="0">
                  <c:v>36267300</c:v>
                </c:pt>
                <c:pt idx="3">
                  <c:v>53682848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F-478B-A98B-1A0F413D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0.16969730448489725"/>
          <c:w val="0.59540636042402628"/>
          <c:h val="0.6808094239453597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4359871039229299"/>
                  <c:y val="-0.1343573778969837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1-4864-A517-FE3394D9A99D}"/>
                </c:ext>
              </c:extLst>
            </c:dLbl>
            <c:dLbl>
              <c:idx val="1"/>
              <c:layout>
                <c:manualLayout>
                  <c:x val="-3.7613866633297938E-2"/>
                  <c:y val="-3.49796938615126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1-4864-A517-FE3394D9A99D}"/>
                </c:ext>
              </c:extLst>
            </c:dLbl>
            <c:dLbl>
              <c:idx val="2"/>
              <c:layout>
                <c:manualLayout>
                  <c:x val="-2.7232594158945699E-2"/>
                  <c:y val="-4.021006799978549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1-4864-A517-FE3394D9A99D}"/>
                </c:ext>
              </c:extLst>
            </c:dLbl>
            <c:dLbl>
              <c:idx val="3"/>
              <c:layout>
                <c:manualLayout>
                  <c:x val="-3.1228764686206504E-2"/>
                  <c:y val="-3.261252034416496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1-4864-A517-FE3394D9A99D}"/>
                </c:ext>
              </c:extLst>
            </c:dLbl>
            <c:dLbl>
              <c:idx val="4"/>
              <c:layout>
                <c:manualLayout>
                  <c:x val="8.9724991174994634E-2"/>
                  <c:y val="0.1614409499520866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C1-4864-A517-FE3394D9A99D}"/>
                </c:ext>
              </c:extLst>
            </c:dLbl>
            <c:dLbl>
              <c:idx val="5"/>
              <c:layout>
                <c:manualLayout>
                  <c:x val="-5.1119317959899832E-3"/>
                  <c:y val="-1.996663810455760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C1-4864-A517-FE3394D9A99D}"/>
                </c:ext>
              </c:extLst>
            </c:dLbl>
            <c:dLbl>
              <c:idx val="6"/>
              <c:layout>
                <c:manualLayout>
                  <c:x val="-5.0011078690541354E-2"/>
                  <c:y val="0.1473413408642656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C1-4864-A517-FE3394D9A99D}"/>
                </c:ext>
              </c:extLst>
            </c:dLbl>
            <c:dLbl>
              <c:idx val="7"/>
              <c:layout>
                <c:manualLayout>
                  <c:x val="-1.7758734221826602E-3"/>
                  <c:y val="-1.13722032808686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C1-4864-A517-FE3394D9A99D}"/>
                </c:ext>
              </c:extLst>
            </c:dLbl>
            <c:dLbl>
              <c:idx val="8"/>
              <c:layout>
                <c:manualLayout>
                  <c:x val="-9.5026107602274679E-4"/>
                  <c:y val="-2.843944753658779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C1-4864-A517-FE3394D9A99D}"/>
                </c:ext>
              </c:extLst>
            </c:dLbl>
            <c:dLbl>
              <c:idx val="9"/>
              <c:layout>
                <c:manualLayout>
                  <c:x val="-0.13059477898306537"/>
                  <c:y val="0.1452589891493057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C1-4864-A517-FE3394D9A9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C1-4864-A517-FE3394D9A99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6607773851590121"/>
                  <c:y val="0.464435620868630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C1-4864-A517-FE3394D9A99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1837455830388834E-2"/>
                  <c:y val="0.4748958825999071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C1-4864-A517-FE3394D9A9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Sheet1!$A$32:$A$41</c:f>
              <c:strCache>
                <c:ptCount val="10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産業経済費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諸支出金</c:v>
                </c:pt>
              </c:strCache>
            </c:strRef>
          </c:cat>
          <c:val>
            <c:numRef>
              <c:f>Sheet1!$B$32:$B$41</c:f>
              <c:numCache>
                <c:formatCode>#,##0_);[Red]\(#,##0\)</c:formatCode>
                <c:ptCount val="10"/>
                <c:pt idx="0">
                  <c:v>483403</c:v>
                </c:pt>
                <c:pt idx="1">
                  <c:v>5396760</c:v>
                </c:pt>
                <c:pt idx="2">
                  <c:v>45632544</c:v>
                </c:pt>
                <c:pt idx="3">
                  <c:v>10113742</c:v>
                </c:pt>
                <c:pt idx="4">
                  <c:v>221422</c:v>
                </c:pt>
                <c:pt idx="5">
                  <c:v>8917045</c:v>
                </c:pt>
                <c:pt idx="6">
                  <c:v>2957966</c:v>
                </c:pt>
                <c:pt idx="7">
                  <c:v>5878721</c:v>
                </c:pt>
                <c:pt idx="8">
                  <c:v>6242098</c:v>
                </c:pt>
                <c:pt idx="9">
                  <c:v>2481457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C1-4864-A517-FE3394D9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10</xdr:col>
      <xdr:colOff>123825</xdr:colOff>
      <xdr:row>26</xdr:row>
      <xdr:rowOff>152400</xdr:rowOff>
    </xdr:to>
    <xdr:graphicFrame macro="">
      <xdr:nvGraphicFramePr>
        <xdr:cNvPr id="788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209551</xdr:colOff>
      <xdr:row>3</xdr:row>
      <xdr:rowOff>154592</xdr:rowOff>
    </xdr:from>
    <xdr:to>
      <xdr:col>10</xdr:col>
      <xdr:colOff>400884</xdr:colOff>
      <xdr:row>11</xdr:row>
      <xdr:rowOff>19050</xdr:rowOff>
    </xdr:to>
    <xdr:grpSp>
      <xdr:nvGrpSpPr>
        <xdr:cNvPr id="7884" name="Group 278"/>
        <xdr:cNvGrpSpPr>
          <a:grpSpLocks/>
        </xdr:cNvGrpSpPr>
      </xdr:nvGrpSpPr>
      <xdr:grpSpPr bwMode="auto">
        <a:xfrm>
          <a:off x="3186114" y="686405"/>
          <a:ext cx="2636083" cy="1261458"/>
          <a:chOff x="334" y="70"/>
          <a:chExt cx="276" cy="123"/>
        </a:xfrm>
      </xdr:grpSpPr>
      <xdr:sp macro="" textlink="">
        <xdr:nvSpPr>
          <xdr:cNvPr id="7440" name="Text Box 3"/>
          <xdr:cNvSpPr txBox="1">
            <a:spLocks noChangeArrowheads="1"/>
          </xdr:cNvSpPr>
        </xdr:nvSpPr>
        <xdr:spPr bwMode="auto">
          <a:xfrm>
            <a:off x="472" y="70"/>
            <a:ext cx="138" cy="1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分担金及び負担金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876,829</a:t>
            </a:r>
            <a:r>
              <a:rPr lang="ja-JP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千円 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1.0%</a:t>
            </a:r>
            <a:endParaRPr lang="ja-JP" altLang="ja-JP" sz="8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使用料及び手数料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812,892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0.9%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財産収入、寄附金、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繰入金、繰越金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3,331,655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3.7%</a:t>
            </a:r>
          </a:p>
          <a:p>
            <a:pPr algn="l" rtl="0"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893" name="Line 7"/>
          <xdr:cNvSpPr>
            <a:spLocks noChangeShapeType="1"/>
          </xdr:cNvSpPr>
        </xdr:nvSpPr>
        <xdr:spPr bwMode="auto">
          <a:xfrm flipH="1" flipV="1">
            <a:off x="424" y="112"/>
            <a:ext cx="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94" name="Line 8"/>
          <xdr:cNvSpPr>
            <a:spLocks noChangeShapeType="1"/>
          </xdr:cNvSpPr>
        </xdr:nvSpPr>
        <xdr:spPr bwMode="auto">
          <a:xfrm flipH="1">
            <a:off x="334" y="112"/>
            <a:ext cx="90" cy="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</xdr:colOff>
      <xdr:row>18</xdr:row>
      <xdr:rowOff>95250</xdr:rowOff>
    </xdr:from>
    <xdr:to>
      <xdr:col>8</xdr:col>
      <xdr:colOff>247650</xdr:colOff>
      <xdr:row>18</xdr:row>
      <xdr:rowOff>114300</xdr:rowOff>
    </xdr:to>
    <xdr:sp macro="" textlink="">
      <xdr:nvSpPr>
        <xdr:cNvPr id="7885" name="Line 11"/>
        <xdr:cNvSpPr>
          <a:spLocks noChangeShapeType="1"/>
        </xdr:cNvSpPr>
      </xdr:nvSpPr>
      <xdr:spPr bwMode="auto">
        <a:xfrm flipV="1">
          <a:off x="3600450" y="3086100"/>
          <a:ext cx="838200" cy="190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27</xdr:row>
      <xdr:rowOff>133350</xdr:rowOff>
    </xdr:from>
    <xdr:to>
      <xdr:col>10</xdr:col>
      <xdr:colOff>104775</xdr:colOff>
      <xdr:row>56</xdr:row>
      <xdr:rowOff>0</xdr:rowOff>
    </xdr:to>
    <xdr:graphicFrame macro="">
      <xdr:nvGraphicFramePr>
        <xdr:cNvPr id="788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38</xdr:row>
      <xdr:rowOff>85725</xdr:rowOff>
    </xdr:from>
    <xdr:to>
      <xdr:col>7</xdr:col>
      <xdr:colOff>409575</xdr:colOff>
      <xdr:row>39</xdr:row>
      <xdr:rowOff>85725</xdr:rowOff>
    </xdr:to>
    <xdr:sp macro="" textlink="">
      <xdr:nvSpPr>
        <xdr:cNvPr id="7887" name="Text Box 18"/>
        <xdr:cNvSpPr txBox="1">
          <a:spLocks noChangeArrowheads="1"/>
        </xdr:cNvSpPr>
      </xdr:nvSpPr>
      <xdr:spPr bwMode="auto">
        <a:xfrm>
          <a:off x="3095625" y="6438900"/>
          <a:ext cx="895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41</xdr:row>
      <xdr:rowOff>38100</xdr:rowOff>
    </xdr:from>
    <xdr:to>
      <xdr:col>7</xdr:col>
      <xdr:colOff>381000</xdr:colOff>
      <xdr:row>42</xdr:row>
      <xdr:rowOff>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3019425" y="6724650"/>
          <a:ext cx="942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295276</xdr:colOff>
      <xdr:row>15</xdr:row>
      <xdr:rowOff>76200</xdr:rowOff>
    </xdr:from>
    <xdr:to>
      <xdr:col>10</xdr:col>
      <xdr:colOff>447676</xdr:colOff>
      <xdr:row>32</xdr:row>
      <xdr:rowOff>9525</xdr:rowOff>
    </xdr:to>
    <xdr:sp macro="" textlink="">
      <xdr:nvSpPr>
        <xdr:cNvPr id="7438" name="Text Box 30"/>
        <xdr:cNvSpPr txBox="1">
          <a:spLocks noChangeArrowheads="1"/>
        </xdr:cNvSpPr>
      </xdr:nvSpPr>
      <xdr:spPr bwMode="auto">
        <a:xfrm>
          <a:off x="4486276" y="2562225"/>
          <a:ext cx="1371600" cy="2771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332,045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利子割交付金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73,064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配当割交付金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207,063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株式等譲渡所得割交付金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209,469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地方消費税交付金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3,967,720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自動車取得税交付金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169,112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地方特例交付金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153,851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交通安全対策特別交付金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28,370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市債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8,544,100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9.5%</a:t>
          </a:r>
        </a:p>
      </xdr:txBody>
    </xdr:sp>
    <xdr:clientData/>
  </xdr:twoCellAnchor>
  <xdr:twoCellAnchor>
    <xdr:from>
      <xdr:col>6</xdr:col>
      <xdr:colOff>314325</xdr:colOff>
      <xdr:row>18</xdr:row>
      <xdr:rowOff>19050</xdr:rowOff>
    </xdr:from>
    <xdr:to>
      <xdr:col>8</xdr:col>
      <xdr:colOff>304800</xdr:colOff>
      <xdr:row>19</xdr:row>
      <xdr:rowOff>133350</xdr:rowOff>
    </xdr:to>
    <xdr:sp macro="" textlink="">
      <xdr:nvSpPr>
        <xdr:cNvPr id="7890" name="Line 50"/>
        <xdr:cNvSpPr>
          <a:spLocks noChangeShapeType="1"/>
        </xdr:cNvSpPr>
      </xdr:nvSpPr>
      <xdr:spPr bwMode="auto">
        <a:xfrm>
          <a:off x="3286125" y="3009900"/>
          <a:ext cx="12096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0.31453</cdr:x>
      <cdr:y>0.48851</cdr:y>
    </cdr:from>
    <cdr:to>
      <cdr:x>0.54617</cdr:x>
      <cdr:y>0.65124</cdr:y>
    </cdr:to>
    <cdr:sp macro="" textlink="">
      <cdr:nvSpPr>
        <cdr:cNvPr id="47111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023" y="2014148"/>
          <a:ext cx="1289699" cy="726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入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89,950,148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0.33424</cdr:x>
      <cdr:y>0.17201</cdr:y>
    </cdr:from>
    <cdr:to>
      <cdr:x>0.48506</cdr:x>
      <cdr:y>0.24115</cdr:y>
    </cdr:to>
    <cdr:sp macro="" textlink="">
      <cdr:nvSpPr>
        <cdr:cNvPr id="13005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285" y="756727"/>
          <a:ext cx="824091" cy="3041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自主財源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36,267,300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0.21868</cdr:x>
      <cdr:y>0.82431</cdr:y>
    </cdr:from>
    <cdr:to>
      <cdr:x>0.36606</cdr:x>
      <cdr:y>0.89518</cdr:y>
    </cdr:to>
    <cdr:sp macro="" textlink="">
      <cdr:nvSpPr>
        <cdr:cNvPr id="130051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907" y="3626348"/>
          <a:ext cx="805294" cy="3117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依存財源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53,682,848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0.20797</cdr:x>
      <cdr:y>0.36746</cdr:y>
    </cdr:from>
    <cdr:to>
      <cdr:x>0.36788</cdr:x>
      <cdr:y>0.43826</cdr:y>
    </cdr:to>
    <cdr:sp macro="" textlink="">
      <cdr:nvSpPr>
        <cdr:cNvPr id="130052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350" y="1616541"/>
          <a:ext cx="873758" cy="3114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28,667,992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0.48372</cdr:x>
      <cdr:y>0.11261</cdr:y>
    </cdr:from>
    <cdr:to>
      <cdr:x>0.63129</cdr:x>
      <cdr:y>0.18614</cdr:y>
    </cdr:to>
    <cdr:sp macro="" textlink="">
      <cdr:nvSpPr>
        <cdr:cNvPr id="130053" name="Text Box 2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0832" y="518626"/>
          <a:ext cx="805631" cy="3386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諸収入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2,577,932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0.64874</cdr:x>
      <cdr:y>0.13616</cdr:y>
    </cdr:from>
    <cdr:to>
      <cdr:x>0.74469</cdr:x>
      <cdr:y>0.17752</cdr:y>
    </cdr:to>
    <cdr:sp macro="" textlink="">
      <cdr:nvSpPr>
        <cdr:cNvPr id="13005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1721" y="627076"/>
          <a:ext cx="523867" cy="1904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担金等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0.17674</cdr:x>
      <cdr:y>0.62081</cdr:y>
    </cdr:from>
    <cdr:to>
      <cdr:x>0.34156</cdr:x>
      <cdr:y>0.69026</cdr:y>
    </cdr:to>
    <cdr:sp macro="" textlink="">
      <cdr:nvSpPr>
        <cdr:cNvPr id="13005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800" y="2717338"/>
          <a:ext cx="899572" cy="303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国庫支出金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22,150,548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0.40862</cdr:x>
      <cdr:y>0.72271</cdr:y>
    </cdr:from>
    <cdr:to>
      <cdr:x>0.56378</cdr:x>
      <cdr:y>0.79215</cdr:y>
    </cdr:to>
    <cdr:sp macro="" textlink="">
      <cdr:nvSpPr>
        <cdr:cNvPr id="13005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2726" y="3179372"/>
          <a:ext cx="847789" cy="3054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地方交付税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11,793,574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0.57443</cdr:x>
      <cdr:y>0.57972</cdr:y>
    </cdr:from>
    <cdr:to>
      <cdr:x>0.71567</cdr:x>
      <cdr:y>0.62008</cdr:y>
    </cdr:to>
    <cdr:sp macro="" textlink="">
      <cdr:nvSpPr>
        <cdr:cNvPr id="13005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67" y="2529000"/>
          <a:ext cx="769518" cy="1760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地方譲与税等</a:t>
          </a:r>
        </a:p>
      </cdr:txBody>
    </cdr:sp>
  </cdr:relSizeAnchor>
  <cdr:relSizeAnchor xmlns:cdr="http://schemas.openxmlformats.org/drawingml/2006/chartDrawing">
    <cdr:from>
      <cdr:x>0.55108</cdr:x>
      <cdr:y>0.40993</cdr:y>
    </cdr:from>
    <cdr:to>
      <cdr:x>0.72575</cdr:x>
      <cdr:y>0.48161</cdr:y>
    </cdr:to>
    <cdr:sp macro="" textlink="">
      <cdr:nvSpPr>
        <cdr:cNvPr id="13005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442" y="1854679"/>
          <a:ext cx="951655" cy="3243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府支出金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6,053,932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0.53755</cdr:x>
      <cdr:y>0.22578</cdr:y>
    </cdr:from>
    <cdr:to>
      <cdr:x>0.56005</cdr:x>
      <cdr:y>0.33644</cdr:y>
    </cdr:to>
    <cdr:sp macro="" textlink="">
      <cdr:nvSpPr>
        <cdr:cNvPr id="13" name="直線コネクタ 12"/>
        <cdr:cNvSpPr/>
      </cdr:nvSpPr>
      <cdr:spPr bwMode="auto">
        <a:xfrm xmlns:a="http://schemas.openxmlformats.org/drawingml/2006/main" rot="5400000">
          <a:off x="2741314" y="1233209"/>
          <a:ext cx="509604" cy="1228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0.29272</cdr:x>
      <cdr:y>0.43904</cdr:y>
    </cdr:from>
    <cdr:to>
      <cdr:x>0.53833</cdr:x>
      <cdr:y>0.60549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445" y="1929859"/>
          <a:ext cx="1316155" cy="78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出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88,325,158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0.46384</cdr:x>
      <cdr:y>0.31132</cdr:y>
    </cdr:from>
    <cdr:to>
      <cdr:x>0.61488</cdr:x>
      <cdr:y>0.3784</cdr:y>
    </cdr:to>
    <cdr:sp macro="" textlink="">
      <cdr:nvSpPr>
        <cdr:cNvPr id="70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414" y="1304924"/>
          <a:ext cx="808996" cy="314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45,632,544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51.7%</a:t>
          </a:r>
        </a:p>
      </cdr:txBody>
    </cdr:sp>
  </cdr:relSizeAnchor>
  <cdr:relSizeAnchor xmlns:cdr="http://schemas.openxmlformats.org/drawingml/2006/chartDrawing">
    <cdr:from>
      <cdr:x>0.12428</cdr:x>
      <cdr:y>0.4413</cdr:y>
    </cdr:from>
    <cdr:to>
      <cdr:x>0.27556</cdr:x>
      <cdr:y>0.50702</cdr:y>
    </cdr:to>
    <cdr:sp macro="" textlink="">
      <cdr:nvSpPr>
        <cdr:cNvPr id="706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416" y="2175950"/>
          <a:ext cx="817255" cy="324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5,396,760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6.1%</a:t>
          </a:r>
        </a:p>
      </cdr:txBody>
    </cdr:sp>
  </cdr:relSizeAnchor>
  <cdr:relSizeAnchor xmlns:cdr="http://schemas.openxmlformats.org/drawingml/2006/chartDrawing">
    <cdr:from>
      <cdr:x>0.01108</cdr:x>
      <cdr:y>0.39549</cdr:y>
    </cdr:from>
    <cdr:to>
      <cdr:x>0.13314</cdr:x>
      <cdr:y>0.47024</cdr:y>
    </cdr:to>
    <cdr:sp macro="" textlink="">
      <cdr:nvSpPr>
        <cdr:cNvPr id="706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57" y="1950060"/>
          <a:ext cx="659400" cy="368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483,403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0.5%</a:t>
          </a:r>
        </a:p>
      </cdr:txBody>
    </cdr:sp>
  </cdr:relSizeAnchor>
  <cdr:relSizeAnchor xmlns:cdr="http://schemas.openxmlformats.org/drawingml/2006/chartDrawing">
    <cdr:from>
      <cdr:x>0.0081</cdr:x>
      <cdr:y>0.70455</cdr:y>
    </cdr:from>
    <cdr:to>
      <cdr:x>0.15717</cdr:x>
      <cdr:y>0.76928</cdr:y>
    </cdr:to>
    <cdr:sp macro="" textlink="">
      <cdr:nvSpPr>
        <cdr:cNvPr id="706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69" y="3333906"/>
          <a:ext cx="806063" cy="30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2,481,457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2.8%</a:t>
          </a:r>
        </a:p>
      </cdr:txBody>
    </cdr:sp>
  </cdr:relSizeAnchor>
  <cdr:relSizeAnchor xmlns:cdr="http://schemas.openxmlformats.org/drawingml/2006/chartDrawing">
    <cdr:from>
      <cdr:x>0.13117</cdr:x>
      <cdr:y>0.58948</cdr:y>
    </cdr:from>
    <cdr:to>
      <cdr:x>0.28245</cdr:x>
      <cdr:y>0.65401</cdr:y>
    </cdr:to>
    <cdr:sp macro="" textlink="">
      <cdr:nvSpPr>
        <cdr:cNvPr id="706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11" y="2906612"/>
          <a:ext cx="817254" cy="318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6,242,098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7.1%</a:t>
          </a:r>
        </a:p>
      </cdr:txBody>
    </cdr:sp>
  </cdr:relSizeAnchor>
  <cdr:relSizeAnchor xmlns:cdr="http://schemas.openxmlformats.org/drawingml/2006/chartDrawing">
    <cdr:from>
      <cdr:x>0.18709</cdr:x>
      <cdr:y>0.68136</cdr:y>
    </cdr:from>
    <cdr:to>
      <cdr:x>0.33999</cdr:x>
      <cdr:y>0.74496</cdr:y>
    </cdr:to>
    <cdr:sp macro="" textlink="">
      <cdr:nvSpPr>
        <cdr:cNvPr id="706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0732" y="3359618"/>
          <a:ext cx="826006" cy="313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5,878,721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6.7%</a:t>
          </a:r>
        </a:p>
      </cdr:txBody>
    </cdr:sp>
  </cdr:relSizeAnchor>
  <cdr:relSizeAnchor xmlns:cdr="http://schemas.openxmlformats.org/drawingml/2006/chartDrawing">
    <cdr:from>
      <cdr:x>0.19713</cdr:x>
      <cdr:y>0.88089</cdr:y>
    </cdr:from>
    <cdr:to>
      <cdr:x>0.34293</cdr:x>
      <cdr:y>0.96941</cdr:y>
    </cdr:to>
    <cdr:sp macro="" textlink="">
      <cdr:nvSpPr>
        <cdr:cNvPr id="706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4948" y="4343470"/>
          <a:ext cx="787665" cy="436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2,957,966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3.3%</a:t>
          </a:r>
        </a:p>
      </cdr:txBody>
    </cdr:sp>
  </cdr:relSizeAnchor>
  <cdr:relSizeAnchor xmlns:cdr="http://schemas.openxmlformats.org/drawingml/2006/chartDrawing">
    <cdr:from>
      <cdr:x>0.34048</cdr:x>
      <cdr:y>0.7437</cdr:y>
    </cdr:from>
    <cdr:to>
      <cdr:x>0.48587</cdr:x>
      <cdr:y>0.80999</cdr:y>
    </cdr:to>
    <cdr:sp macro="" textlink="">
      <cdr:nvSpPr>
        <cdr:cNvPr id="131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371" y="3666993"/>
          <a:ext cx="785435" cy="326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8,917,045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10.1%</a:t>
          </a:r>
        </a:p>
      </cdr:txBody>
    </cdr:sp>
  </cdr:relSizeAnchor>
  <cdr:relSizeAnchor xmlns:cdr="http://schemas.openxmlformats.org/drawingml/2006/chartDrawing">
    <cdr:from>
      <cdr:x>0.51684</cdr:x>
      <cdr:y>0.90216</cdr:y>
    </cdr:from>
    <cdr:to>
      <cdr:x>0.67107</cdr:x>
      <cdr:y>0.96838</cdr:y>
    </cdr:to>
    <cdr:sp macro="" textlink="">
      <cdr:nvSpPr>
        <cdr:cNvPr id="131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2118" y="4448362"/>
          <a:ext cx="833191" cy="326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221,422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</cdr:txBody>
    </cdr:sp>
  </cdr:relSizeAnchor>
  <cdr:relSizeAnchor xmlns:cdr="http://schemas.openxmlformats.org/drawingml/2006/chartDrawing">
    <cdr:from>
      <cdr:x>0.48827</cdr:x>
      <cdr:y>0.67419</cdr:y>
    </cdr:from>
    <cdr:to>
      <cdr:x>0.63907</cdr:x>
      <cdr:y>0.7494</cdr:y>
    </cdr:to>
    <cdr:sp macro="" textlink="">
      <cdr:nvSpPr>
        <cdr:cNvPr id="131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7783" y="3324281"/>
          <a:ext cx="814662" cy="370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10,113,742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11.4%</a:t>
          </a:r>
        </a:p>
      </cdr:txBody>
    </cdr:sp>
  </cdr:relSizeAnchor>
  <cdr:relSizeAnchor xmlns:cdr="http://schemas.openxmlformats.org/drawingml/2006/chartDrawing">
    <cdr:from>
      <cdr:x>0.29126</cdr:x>
      <cdr:y>0.81334</cdr:y>
    </cdr:from>
    <cdr:to>
      <cdr:x>0.29317</cdr:x>
      <cdr:y>0.84069</cdr:y>
    </cdr:to>
    <cdr:sp macro="" textlink="">
      <cdr:nvSpPr>
        <cdr:cNvPr id="1310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73481" y="4010409"/>
          <a:ext cx="10319" cy="1348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0.06349</cdr:x>
      <cdr:y>0.45428</cdr:y>
    </cdr:from>
    <cdr:to>
      <cdr:x>0.10426</cdr:x>
      <cdr:y>0.49015</cdr:y>
    </cdr:to>
    <cdr:grpSp>
      <cdr:nvGrpSpPr>
        <cdr:cNvPr id="22" name="Group 2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14950" y="1993197"/>
          <a:ext cx="202244" cy="157383"/>
          <a:chOff x="358152" y="2170859"/>
          <a:chExt cx="227314" cy="117970"/>
        </a:xfrm>
      </cdr:grpSpPr>
      <cdr:sp macro="" textlink="">
        <cdr:nvSpPr>
          <cdr:cNvPr id="70671" name="Line 1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221659"/>
            <a:ext cx="0" cy="11797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2" name="Line 1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10274" y="2339629"/>
            <a:ext cx="225992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0.06906</cdr:x>
      <cdr:y>0.52751</cdr:y>
    </cdr:from>
    <cdr:to>
      <cdr:x>0.11326</cdr:x>
      <cdr:y>0.64362</cdr:y>
    </cdr:to>
    <cdr:grpSp>
      <cdr:nvGrpSpPr>
        <cdr:cNvPr id="23" name="Group 2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2580" y="2314501"/>
          <a:ext cx="219260" cy="509444"/>
          <a:chOff x="358152" y="2439874"/>
          <a:chExt cx="240530" cy="545747"/>
        </a:xfrm>
      </cdr:grpSpPr>
      <cdr:sp macro="" textlink="">
        <cdr:nvSpPr>
          <cdr:cNvPr id="70674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24053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5" name="Line 1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0" cy="54574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0.51187</cdr:x>
      <cdr:y>0.82654</cdr:y>
    </cdr:from>
    <cdr:to>
      <cdr:x>0.54863</cdr:x>
      <cdr:y>0.8519</cdr:y>
    </cdr:to>
    <cdr:sp macro="" textlink="">
      <cdr:nvSpPr>
        <cdr:cNvPr id="2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5272" y="4075484"/>
          <a:ext cx="198592" cy="1250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zoomScaleNormal="100" zoomScaleSheetLayoutView="100" workbookViewId="0">
      <pane xSplit="2" topLeftCell="C1" activePane="topRight" state="frozen"/>
      <selection activeCell="A4" sqref="A4"/>
      <selection pane="topRight" activeCell="A2" sqref="A2"/>
    </sheetView>
  </sheetViews>
  <sheetFormatPr defaultColWidth="8" defaultRowHeight="12.75" x14ac:dyDescent="0.15"/>
  <cols>
    <col min="1" max="1" width="6" style="38" customWidth="1"/>
    <col min="2" max="2" width="16.25" style="38" customWidth="1"/>
    <col min="3" max="3" width="11.25" style="38" customWidth="1"/>
    <col min="4" max="4" width="7.75" style="38" customWidth="1"/>
    <col min="5" max="5" width="11.25" style="38" customWidth="1"/>
    <col min="6" max="6" width="7.75" style="38" customWidth="1"/>
    <col min="7" max="7" width="11.25" style="38" customWidth="1"/>
    <col min="8" max="8" width="7.75" style="38" customWidth="1"/>
    <col min="9" max="9" width="12.375" style="38" customWidth="1"/>
    <col min="10" max="10" width="7.75" style="38" customWidth="1"/>
    <col min="11" max="11" width="3" style="38" customWidth="1"/>
    <col min="12" max="16384" width="8" style="38"/>
  </cols>
  <sheetData>
    <row r="1" spans="1:13" ht="21" x14ac:dyDescent="0.2">
      <c r="A1" s="241" t="s">
        <v>238</v>
      </c>
      <c r="K1" s="263"/>
    </row>
    <row r="2" spans="1:13" ht="21" x14ac:dyDescent="0.2">
      <c r="A2" s="241"/>
      <c r="K2" s="263"/>
    </row>
    <row r="3" spans="1:13" ht="17.25" x14ac:dyDescent="0.2">
      <c r="A3" s="240" t="s">
        <v>235</v>
      </c>
      <c r="K3" s="263"/>
    </row>
    <row r="4" spans="1:13" ht="14.25" customHeight="1" x14ac:dyDescent="0.2">
      <c r="A4" s="240"/>
      <c r="K4" s="263"/>
    </row>
    <row r="5" spans="1:13" s="252" customFormat="1" ht="14.25" x14ac:dyDescent="0.15">
      <c r="A5" s="273"/>
      <c r="J5" s="268"/>
      <c r="L5" s="263"/>
    </row>
    <row r="6" spans="1:13" ht="15" x14ac:dyDescent="0.15">
      <c r="A6" s="307" t="s">
        <v>236</v>
      </c>
      <c r="J6" s="267" t="s">
        <v>200</v>
      </c>
      <c r="L6" s="263"/>
    </row>
    <row r="7" spans="1:13" ht="15.75" customHeight="1" x14ac:dyDescent="0.15">
      <c r="C7" s="380" t="s">
        <v>241</v>
      </c>
      <c r="D7" s="381"/>
      <c r="E7" s="381"/>
      <c r="F7" s="382"/>
      <c r="G7" s="380" t="s">
        <v>242</v>
      </c>
      <c r="H7" s="381"/>
      <c r="I7" s="381"/>
      <c r="J7" s="382"/>
    </row>
    <row r="8" spans="1:13" ht="15.75" customHeight="1" x14ac:dyDescent="0.15">
      <c r="A8" s="379" t="s">
        <v>184</v>
      </c>
      <c r="B8" s="376"/>
      <c r="C8" s="269" t="s">
        <v>239</v>
      </c>
      <c r="D8" s="270" t="s">
        <v>232</v>
      </c>
      <c r="E8" s="271" t="s">
        <v>240</v>
      </c>
      <c r="F8" s="271" t="s">
        <v>232</v>
      </c>
      <c r="G8" s="269" t="s">
        <v>234</v>
      </c>
      <c r="H8" s="270" t="s">
        <v>232</v>
      </c>
      <c r="I8" s="271" t="s">
        <v>6</v>
      </c>
      <c r="J8" s="272" t="s">
        <v>232</v>
      </c>
      <c r="K8" s="40"/>
      <c r="M8" s="294"/>
    </row>
    <row r="9" spans="1:13" ht="15.75" customHeight="1" x14ac:dyDescent="0.15">
      <c r="A9" s="385" t="s">
        <v>58</v>
      </c>
      <c r="B9" s="384"/>
      <c r="C9" s="338">
        <v>28569859</v>
      </c>
      <c r="D9" s="339">
        <v>100</v>
      </c>
      <c r="E9" s="340">
        <v>28730202</v>
      </c>
      <c r="F9" s="341">
        <v>100.9</v>
      </c>
      <c r="G9" s="315">
        <f>+SUM(G10:G16)</f>
        <v>28921585</v>
      </c>
      <c r="H9" s="297">
        <f t="shared" ref="H9:J36" si="0">IF(C9=0,0,ROUND(G9/C9*100,1))</f>
        <v>101.2</v>
      </c>
      <c r="I9" s="316">
        <f>+SUM(I10:I16)</f>
        <v>28667992</v>
      </c>
      <c r="J9" s="317">
        <f t="shared" si="0"/>
        <v>99.8</v>
      </c>
      <c r="K9" s="253"/>
    </row>
    <row r="10" spans="1:13" ht="15.75" customHeight="1" x14ac:dyDescent="0.15">
      <c r="A10" s="314"/>
      <c r="B10" s="313" t="s">
        <v>80</v>
      </c>
      <c r="C10" s="342">
        <v>13021837</v>
      </c>
      <c r="D10" s="339">
        <v>98.3</v>
      </c>
      <c r="E10" s="343">
        <v>13094611</v>
      </c>
      <c r="F10" s="341">
        <v>100.1</v>
      </c>
      <c r="G10" s="344">
        <v>13193354</v>
      </c>
      <c r="H10" s="297">
        <f t="shared" si="0"/>
        <v>101.3</v>
      </c>
      <c r="I10" s="345">
        <v>13030598</v>
      </c>
      <c r="J10" s="317">
        <f t="shared" si="0"/>
        <v>99.5</v>
      </c>
      <c r="K10" s="40"/>
    </row>
    <row r="11" spans="1:13" ht="15.75" customHeight="1" x14ac:dyDescent="0.15">
      <c r="A11" s="310"/>
      <c r="B11" s="313" t="s">
        <v>59</v>
      </c>
      <c r="C11" s="342">
        <v>11197696</v>
      </c>
      <c r="D11" s="339">
        <v>101.7</v>
      </c>
      <c r="E11" s="343">
        <v>11252802</v>
      </c>
      <c r="F11" s="341">
        <v>101.9</v>
      </c>
      <c r="G11" s="344">
        <v>11351816</v>
      </c>
      <c r="H11" s="297">
        <f t="shared" si="0"/>
        <v>101.4</v>
      </c>
      <c r="I11" s="345">
        <v>11321862</v>
      </c>
      <c r="J11" s="317">
        <f t="shared" si="0"/>
        <v>100.6</v>
      </c>
      <c r="K11" s="40"/>
    </row>
    <row r="12" spans="1:13" ht="15.75" customHeight="1" x14ac:dyDescent="0.15">
      <c r="A12" s="310"/>
      <c r="B12" s="313" t="s">
        <v>60</v>
      </c>
      <c r="C12" s="342">
        <v>265180</v>
      </c>
      <c r="D12" s="339">
        <v>124.2</v>
      </c>
      <c r="E12" s="343">
        <v>270168</v>
      </c>
      <c r="F12" s="341">
        <v>125.3</v>
      </c>
      <c r="G12" s="344">
        <v>280001</v>
      </c>
      <c r="H12" s="297">
        <f t="shared" si="0"/>
        <v>105.6</v>
      </c>
      <c r="I12" s="345">
        <v>282540</v>
      </c>
      <c r="J12" s="317">
        <f t="shared" si="0"/>
        <v>104.6</v>
      </c>
      <c r="K12" s="253"/>
    </row>
    <row r="13" spans="1:13" ht="15.75" customHeight="1" x14ac:dyDescent="0.15">
      <c r="A13" s="311"/>
      <c r="B13" s="313" t="s">
        <v>197</v>
      </c>
      <c r="C13" s="342">
        <v>1602298</v>
      </c>
      <c r="D13" s="339">
        <v>98.8</v>
      </c>
      <c r="E13" s="343">
        <v>1613972</v>
      </c>
      <c r="F13" s="341">
        <v>96.3</v>
      </c>
      <c r="G13" s="344">
        <v>1561002</v>
      </c>
      <c r="H13" s="297">
        <f t="shared" si="0"/>
        <v>97.4</v>
      </c>
      <c r="I13" s="345">
        <v>1512337</v>
      </c>
      <c r="J13" s="317">
        <f t="shared" si="0"/>
        <v>93.7</v>
      </c>
      <c r="K13" s="40"/>
    </row>
    <row r="14" spans="1:13" ht="15.75" customHeight="1" x14ac:dyDescent="0.15">
      <c r="A14" s="312"/>
      <c r="B14" s="313" t="s">
        <v>84</v>
      </c>
      <c r="C14" s="342">
        <v>0</v>
      </c>
      <c r="D14" s="339">
        <v>0</v>
      </c>
      <c r="E14" s="343">
        <v>0</v>
      </c>
      <c r="F14" s="346">
        <v>0</v>
      </c>
      <c r="G14" s="344">
        <v>0</v>
      </c>
      <c r="H14" s="297">
        <f t="shared" si="0"/>
        <v>0</v>
      </c>
      <c r="I14" s="345">
        <v>0</v>
      </c>
      <c r="J14" s="317">
        <f t="shared" si="0"/>
        <v>0</v>
      </c>
      <c r="K14" s="40"/>
    </row>
    <row r="15" spans="1:13" ht="15.75" customHeight="1" x14ac:dyDescent="0.15">
      <c r="A15" s="312"/>
      <c r="B15" s="313" t="s">
        <v>198</v>
      </c>
      <c r="C15" s="342">
        <v>4836</v>
      </c>
      <c r="D15" s="339">
        <v>103.6</v>
      </c>
      <c r="E15" s="343">
        <v>22256</v>
      </c>
      <c r="F15" s="341">
        <v>469</v>
      </c>
      <c r="G15" s="344">
        <v>29700</v>
      </c>
      <c r="H15" s="297">
        <f t="shared" si="0"/>
        <v>614.1</v>
      </c>
      <c r="I15" s="345">
        <v>20620</v>
      </c>
      <c r="J15" s="317">
        <f t="shared" si="0"/>
        <v>92.6</v>
      </c>
      <c r="K15" s="40"/>
    </row>
    <row r="16" spans="1:13" ht="15.75" customHeight="1" x14ac:dyDescent="0.15">
      <c r="A16" s="309"/>
      <c r="B16" s="313" t="s">
        <v>199</v>
      </c>
      <c r="C16" s="342">
        <v>2478012</v>
      </c>
      <c r="D16" s="339">
        <v>100</v>
      </c>
      <c r="E16" s="343">
        <v>2476393</v>
      </c>
      <c r="F16" s="341">
        <v>100.8</v>
      </c>
      <c r="G16" s="344">
        <v>2505712</v>
      </c>
      <c r="H16" s="297">
        <f t="shared" si="0"/>
        <v>101.1</v>
      </c>
      <c r="I16" s="345">
        <v>2500035</v>
      </c>
      <c r="J16" s="317">
        <f t="shared" si="0"/>
        <v>101</v>
      </c>
      <c r="K16" s="40"/>
    </row>
    <row r="17" spans="1:11" ht="15.75" customHeight="1" x14ac:dyDescent="0.15">
      <c r="A17" s="367" t="s">
        <v>61</v>
      </c>
      <c r="B17" s="369"/>
      <c r="C17" s="342">
        <v>326010</v>
      </c>
      <c r="D17" s="347">
        <v>105.5</v>
      </c>
      <c r="E17" s="343">
        <v>330758</v>
      </c>
      <c r="F17" s="346">
        <v>99.6</v>
      </c>
      <c r="G17" s="344">
        <v>330165</v>
      </c>
      <c r="H17" s="297">
        <f t="shared" si="0"/>
        <v>101.3</v>
      </c>
      <c r="I17" s="345">
        <v>332045</v>
      </c>
      <c r="J17" s="317">
        <f t="shared" si="0"/>
        <v>100.4</v>
      </c>
      <c r="K17" s="364"/>
    </row>
    <row r="18" spans="1:11" ht="15.75" customHeight="1" x14ac:dyDescent="0.15">
      <c r="A18" s="367" t="s">
        <v>62</v>
      </c>
      <c r="B18" s="369"/>
      <c r="C18" s="342">
        <v>85000</v>
      </c>
      <c r="D18" s="347">
        <v>80.2</v>
      </c>
      <c r="E18" s="343">
        <v>41226</v>
      </c>
      <c r="F18" s="346">
        <v>42.7</v>
      </c>
      <c r="G18" s="344">
        <v>22411</v>
      </c>
      <c r="H18" s="297">
        <f t="shared" si="0"/>
        <v>26.4</v>
      </c>
      <c r="I18" s="345">
        <v>73064</v>
      </c>
      <c r="J18" s="317">
        <f t="shared" si="0"/>
        <v>177.2</v>
      </c>
      <c r="K18" s="40"/>
    </row>
    <row r="19" spans="1:11" ht="15.75" customHeight="1" x14ac:dyDescent="0.15">
      <c r="A19" s="367" t="s">
        <v>177</v>
      </c>
      <c r="B19" s="390"/>
      <c r="C19" s="342">
        <v>591000</v>
      </c>
      <c r="D19" s="347">
        <v>198.3</v>
      </c>
      <c r="E19" s="343">
        <v>150287</v>
      </c>
      <c r="F19" s="346">
        <v>66.400000000000006</v>
      </c>
      <c r="G19" s="344">
        <v>172060</v>
      </c>
      <c r="H19" s="297">
        <f t="shared" si="0"/>
        <v>29.1</v>
      </c>
      <c r="I19" s="345">
        <v>207063</v>
      </c>
      <c r="J19" s="317">
        <f t="shared" si="0"/>
        <v>137.80000000000001</v>
      </c>
      <c r="K19" s="40"/>
    </row>
    <row r="20" spans="1:11" ht="15.75" customHeight="1" x14ac:dyDescent="0.15">
      <c r="A20" s="367" t="s">
        <v>178</v>
      </c>
      <c r="B20" s="369"/>
      <c r="C20" s="342">
        <v>308000</v>
      </c>
      <c r="D20" s="347">
        <v>270.2</v>
      </c>
      <c r="E20" s="343">
        <v>88526</v>
      </c>
      <c r="F20" s="346">
        <v>35.6</v>
      </c>
      <c r="G20" s="344">
        <v>172172</v>
      </c>
      <c r="H20" s="297">
        <f t="shared" si="0"/>
        <v>55.9</v>
      </c>
      <c r="I20" s="345">
        <v>209469</v>
      </c>
      <c r="J20" s="317">
        <f t="shared" si="0"/>
        <v>236.6</v>
      </c>
      <c r="K20" s="40"/>
    </row>
    <row r="21" spans="1:11" ht="15.75" customHeight="1" x14ac:dyDescent="0.15">
      <c r="A21" s="367" t="s">
        <v>63</v>
      </c>
      <c r="B21" s="369"/>
      <c r="C21" s="342">
        <v>4249000</v>
      </c>
      <c r="D21" s="347">
        <v>118.4</v>
      </c>
      <c r="E21" s="343">
        <v>3927368</v>
      </c>
      <c r="F21" s="346">
        <v>90.3</v>
      </c>
      <c r="G21" s="344">
        <v>4110892</v>
      </c>
      <c r="H21" s="297">
        <f t="shared" si="0"/>
        <v>96.7</v>
      </c>
      <c r="I21" s="345">
        <v>3967720</v>
      </c>
      <c r="J21" s="317">
        <f t="shared" si="0"/>
        <v>101</v>
      </c>
      <c r="K21" s="40"/>
    </row>
    <row r="22" spans="1:11" ht="15.75" customHeight="1" x14ac:dyDescent="0.15">
      <c r="A22" s="367" t="s">
        <v>64</v>
      </c>
      <c r="B22" s="369"/>
      <c r="C22" s="342">
        <v>104000</v>
      </c>
      <c r="D22" s="347">
        <v>94.5</v>
      </c>
      <c r="E22" s="343">
        <v>131819</v>
      </c>
      <c r="F22" s="346">
        <v>109.2</v>
      </c>
      <c r="G22" s="344">
        <v>162101</v>
      </c>
      <c r="H22" s="297">
        <f t="shared" si="0"/>
        <v>155.9</v>
      </c>
      <c r="I22" s="345">
        <v>169112</v>
      </c>
      <c r="J22" s="317">
        <f t="shared" si="0"/>
        <v>128.30000000000001</v>
      </c>
      <c r="K22" s="40"/>
    </row>
    <row r="23" spans="1:11" ht="15.75" customHeight="1" x14ac:dyDescent="0.15">
      <c r="A23" s="367" t="s">
        <v>65</v>
      </c>
      <c r="B23" s="369"/>
      <c r="C23" s="342">
        <v>167178</v>
      </c>
      <c r="D23" s="347">
        <v>97.5</v>
      </c>
      <c r="E23" s="343">
        <v>151834</v>
      </c>
      <c r="F23" s="346">
        <v>94.2</v>
      </c>
      <c r="G23" s="344">
        <v>163525</v>
      </c>
      <c r="H23" s="297">
        <f t="shared" si="0"/>
        <v>97.8</v>
      </c>
      <c r="I23" s="345">
        <v>153851</v>
      </c>
      <c r="J23" s="317">
        <f t="shared" si="0"/>
        <v>101.3</v>
      </c>
      <c r="K23" s="40"/>
    </row>
    <row r="24" spans="1:11" ht="15.75" customHeight="1" x14ac:dyDescent="0.15">
      <c r="A24" s="367" t="s">
        <v>66</v>
      </c>
      <c r="B24" s="369"/>
      <c r="C24" s="342">
        <v>11289163</v>
      </c>
      <c r="D24" s="347">
        <v>94.8</v>
      </c>
      <c r="E24" s="343">
        <v>11785683</v>
      </c>
      <c r="F24" s="346">
        <v>99</v>
      </c>
      <c r="G24" s="344">
        <v>11594006</v>
      </c>
      <c r="H24" s="297">
        <f t="shared" si="0"/>
        <v>102.7</v>
      </c>
      <c r="I24" s="345">
        <v>11793574</v>
      </c>
      <c r="J24" s="317">
        <f t="shared" si="0"/>
        <v>100.1</v>
      </c>
      <c r="K24" s="40"/>
    </row>
    <row r="25" spans="1:11" ht="15.75" customHeight="1" x14ac:dyDescent="0.15">
      <c r="A25" s="367" t="s">
        <v>67</v>
      </c>
      <c r="B25" s="374"/>
      <c r="C25" s="342">
        <v>33000</v>
      </c>
      <c r="D25" s="347">
        <v>110</v>
      </c>
      <c r="E25" s="343">
        <v>29946</v>
      </c>
      <c r="F25" s="346">
        <v>93.5</v>
      </c>
      <c r="G25" s="344">
        <v>31000</v>
      </c>
      <c r="H25" s="297">
        <f t="shared" si="0"/>
        <v>93.9</v>
      </c>
      <c r="I25" s="345">
        <v>28370</v>
      </c>
      <c r="J25" s="317">
        <f t="shared" si="0"/>
        <v>94.7</v>
      </c>
      <c r="K25" s="40"/>
    </row>
    <row r="26" spans="1:11" ht="15.75" customHeight="1" x14ac:dyDescent="0.15">
      <c r="A26" s="367" t="s">
        <v>68</v>
      </c>
      <c r="B26" s="374"/>
      <c r="C26" s="342">
        <v>1030859</v>
      </c>
      <c r="D26" s="347">
        <v>102.4</v>
      </c>
      <c r="E26" s="343">
        <v>1008806</v>
      </c>
      <c r="F26" s="346">
        <v>103.9</v>
      </c>
      <c r="G26" s="344">
        <v>948228</v>
      </c>
      <c r="H26" s="297">
        <f t="shared" si="0"/>
        <v>92</v>
      </c>
      <c r="I26" s="345">
        <v>876829</v>
      </c>
      <c r="J26" s="317">
        <f t="shared" si="0"/>
        <v>86.9</v>
      </c>
      <c r="K26" s="40"/>
    </row>
    <row r="27" spans="1:11" ht="15.75" customHeight="1" x14ac:dyDescent="0.15">
      <c r="A27" s="367" t="s">
        <v>69</v>
      </c>
      <c r="B27" s="374"/>
      <c r="C27" s="342">
        <v>904433</v>
      </c>
      <c r="D27" s="347">
        <v>104.8</v>
      </c>
      <c r="E27" s="343">
        <v>906519</v>
      </c>
      <c r="F27" s="346">
        <v>107.3</v>
      </c>
      <c r="G27" s="344">
        <v>827302</v>
      </c>
      <c r="H27" s="297">
        <f t="shared" si="0"/>
        <v>91.5</v>
      </c>
      <c r="I27" s="345">
        <v>812892</v>
      </c>
      <c r="J27" s="317">
        <f t="shared" si="0"/>
        <v>89.7</v>
      </c>
      <c r="K27" s="40"/>
    </row>
    <row r="28" spans="1:11" ht="15.75" customHeight="1" x14ac:dyDescent="0.15">
      <c r="A28" s="367" t="s">
        <v>70</v>
      </c>
      <c r="B28" s="374"/>
      <c r="C28" s="342">
        <v>23301234</v>
      </c>
      <c r="D28" s="347">
        <v>116</v>
      </c>
      <c r="E28" s="343">
        <v>21816037</v>
      </c>
      <c r="F28" s="346">
        <v>111</v>
      </c>
      <c r="G28" s="344">
        <v>23638626</v>
      </c>
      <c r="H28" s="297">
        <f t="shared" si="0"/>
        <v>101.4</v>
      </c>
      <c r="I28" s="345">
        <v>22150548</v>
      </c>
      <c r="J28" s="317">
        <f t="shared" si="0"/>
        <v>101.5</v>
      </c>
      <c r="K28" s="40"/>
    </row>
    <row r="29" spans="1:11" ht="15.75" customHeight="1" x14ac:dyDescent="0.15">
      <c r="A29" s="367" t="s">
        <v>71</v>
      </c>
      <c r="B29" s="374"/>
      <c r="C29" s="342">
        <v>6220487</v>
      </c>
      <c r="D29" s="347">
        <v>103.9</v>
      </c>
      <c r="E29" s="343">
        <v>5728284</v>
      </c>
      <c r="F29" s="346">
        <v>97.2</v>
      </c>
      <c r="G29" s="344">
        <v>6778464</v>
      </c>
      <c r="H29" s="297">
        <f t="shared" si="0"/>
        <v>109</v>
      </c>
      <c r="I29" s="345">
        <v>6053932</v>
      </c>
      <c r="J29" s="317">
        <f t="shared" si="0"/>
        <v>105.7</v>
      </c>
      <c r="K29" s="40"/>
    </row>
    <row r="30" spans="1:11" ht="15.75" customHeight="1" x14ac:dyDescent="0.15">
      <c r="A30" s="367" t="s">
        <v>72</v>
      </c>
      <c r="B30" s="374"/>
      <c r="C30" s="342">
        <v>204409</v>
      </c>
      <c r="D30" s="347">
        <v>182.9</v>
      </c>
      <c r="E30" s="343">
        <v>232114</v>
      </c>
      <c r="F30" s="346">
        <v>224.8</v>
      </c>
      <c r="G30" s="344">
        <v>414209</v>
      </c>
      <c r="H30" s="297">
        <f t="shared" si="0"/>
        <v>202.6</v>
      </c>
      <c r="I30" s="345">
        <v>397711</v>
      </c>
      <c r="J30" s="317">
        <f t="shared" si="0"/>
        <v>171.3</v>
      </c>
      <c r="K30" s="40"/>
    </row>
    <row r="31" spans="1:11" ht="15.75" customHeight="1" x14ac:dyDescent="0.15">
      <c r="A31" s="367" t="s">
        <v>189</v>
      </c>
      <c r="B31" s="374"/>
      <c r="C31" s="342">
        <v>9573</v>
      </c>
      <c r="D31" s="347">
        <v>9.9</v>
      </c>
      <c r="E31" s="343">
        <v>8399</v>
      </c>
      <c r="F31" s="346">
        <v>8.6999999999999993</v>
      </c>
      <c r="G31" s="344">
        <v>9987</v>
      </c>
      <c r="H31" s="297">
        <f t="shared" si="0"/>
        <v>104.3</v>
      </c>
      <c r="I31" s="345">
        <v>8679</v>
      </c>
      <c r="J31" s="317">
        <f t="shared" si="0"/>
        <v>103.3</v>
      </c>
      <c r="K31" s="40"/>
    </row>
    <row r="32" spans="1:11" ht="15.75" customHeight="1" x14ac:dyDescent="0.15">
      <c r="A32" s="367" t="s">
        <v>73</v>
      </c>
      <c r="B32" s="374"/>
      <c r="C32" s="342">
        <v>2261559</v>
      </c>
      <c r="D32" s="347">
        <v>209.1</v>
      </c>
      <c r="E32" s="343">
        <v>2239695</v>
      </c>
      <c r="F32" s="346">
        <v>291.3</v>
      </c>
      <c r="G32" s="344">
        <v>1607813</v>
      </c>
      <c r="H32" s="297">
        <f t="shared" si="0"/>
        <v>71.099999999999994</v>
      </c>
      <c r="I32" s="345">
        <v>1381044</v>
      </c>
      <c r="J32" s="317">
        <f t="shared" si="0"/>
        <v>61.7</v>
      </c>
      <c r="K32" s="40"/>
    </row>
    <row r="33" spans="1:11" ht="15.75" customHeight="1" x14ac:dyDescent="0.15">
      <c r="A33" s="365" t="s">
        <v>75</v>
      </c>
      <c r="B33" s="366"/>
      <c r="C33" s="348">
        <v>2709374</v>
      </c>
      <c r="D33" s="349">
        <v>126.8</v>
      </c>
      <c r="E33" s="350">
        <v>2463288</v>
      </c>
      <c r="F33" s="351">
        <v>159.6</v>
      </c>
      <c r="G33" s="352">
        <v>3289361</v>
      </c>
      <c r="H33" s="318">
        <f>IF(C33=0,0,ROUND(G33/C33*100,1))</f>
        <v>121.4</v>
      </c>
      <c r="I33" s="353">
        <v>2577932</v>
      </c>
      <c r="J33" s="319">
        <f>IF(E33=0,0,ROUND(I33/E33*100,1))</f>
        <v>104.7</v>
      </c>
      <c r="K33" s="40"/>
    </row>
    <row r="34" spans="1:11" ht="15.75" customHeight="1" x14ac:dyDescent="0.15">
      <c r="A34" s="367" t="s">
        <v>76</v>
      </c>
      <c r="B34" s="374"/>
      <c r="C34" s="342">
        <v>8515100</v>
      </c>
      <c r="D34" s="347">
        <v>137.5</v>
      </c>
      <c r="E34" s="343">
        <v>6734200</v>
      </c>
      <c r="F34" s="346">
        <v>147.4</v>
      </c>
      <c r="G34" s="344">
        <v>10626000</v>
      </c>
      <c r="H34" s="320">
        <f>IF(C34=0,0,ROUND(G34/C34*100,1))</f>
        <v>124.8</v>
      </c>
      <c r="I34" s="345">
        <v>8544100</v>
      </c>
      <c r="J34" s="321">
        <f>IF(E34=0,0,ROUND(I34/E34*100,1))</f>
        <v>126.9</v>
      </c>
      <c r="K34" s="40"/>
    </row>
    <row r="35" spans="1:11" ht="15.75" customHeight="1" x14ac:dyDescent="0.15">
      <c r="A35" s="385" t="s">
        <v>74</v>
      </c>
      <c r="B35" s="386"/>
      <c r="C35" s="354">
        <v>1635423</v>
      </c>
      <c r="D35" s="355">
        <v>115.6</v>
      </c>
      <c r="E35" s="356">
        <v>1635423</v>
      </c>
      <c r="F35" s="357">
        <v>115.6</v>
      </c>
      <c r="G35" s="358">
        <v>1544221</v>
      </c>
      <c r="H35" s="322">
        <f t="shared" si="0"/>
        <v>94.4</v>
      </c>
      <c r="I35" s="359">
        <v>1544221</v>
      </c>
      <c r="J35" s="323">
        <f t="shared" si="0"/>
        <v>94.4</v>
      </c>
      <c r="K35" s="40"/>
    </row>
    <row r="36" spans="1:11" ht="15.75" customHeight="1" x14ac:dyDescent="0.15">
      <c r="A36" s="375" t="s">
        <v>0</v>
      </c>
      <c r="B36" s="376"/>
      <c r="C36" s="360">
        <v>92514661</v>
      </c>
      <c r="D36" s="361">
        <v>109.9</v>
      </c>
      <c r="E36" s="362">
        <v>88140414</v>
      </c>
      <c r="F36" s="363">
        <v>107.7</v>
      </c>
      <c r="G36" s="324">
        <f>G9+SUM(G17:G35)</f>
        <v>95364128</v>
      </c>
      <c r="H36" s="325">
        <f t="shared" si="0"/>
        <v>103.1</v>
      </c>
      <c r="I36" s="326">
        <f>I9+SUM(I17:I35)</f>
        <v>89950148</v>
      </c>
      <c r="J36" s="327">
        <f t="shared" si="0"/>
        <v>102.1</v>
      </c>
      <c r="K36" s="40"/>
    </row>
    <row r="37" spans="1:11" ht="14.25" customHeight="1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1" ht="14.25" x14ac:dyDescent="0.15">
      <c r="A38" s="252"/>
      <c r="J38" s="267"/>
    </row>
    <row r="39" spans="1:11" ht="15" x14ac:dyDescent="0.15">
      <c r="A39" s="308" t="s">
        <v>237</v>
      </c>
      <c r="J39" s="267" t="s">
        <v>200</v>
      </c>
    </row>
    <row r="40" spans="1:11" ht="15.75" customHeight="1" x14ac:dyDescent="0.15">
      <c r="C40" s="387" t="str">
        <f>+C7</f>
        <v>28年度</v>
      </c>
      <c r="D40" s="388"/>
      <c r="E40" s="388"/>
      <c r="F40" s="389"/>
      <c r="G40" s="387" t="str">
        <f>+G7</f>
        <v>29年度</v>
      </c>
      <c r="H40" s="388"/>
      <c r="I40" s="388"/>
      <c r="J40" s="389"/>
    </row>
    <row r="41" spans="1:11" ht="15.75" customHeight="1" x14ac:dyDescent="0.15">
      <c r="A41" s="379" t="s">
        <v>184</v>
      </c>
      <c r="B41" s="376"/>
      <c r="C41" s="269" t="s">
        <v>78</v>
      </c>
      <c r="D41" s="270" t="s">
        <v>232</v>
      </c>
      <c r="E41" s="271" t="s">
        <v>233</v>
      </c>
      <c r="F41" s="271" t="s">
        <v>232</v>
      </c>
      <c r="G41" s="269" t="s">
        <v>234</v>
      </c>
      <c r="H41" s="270" t="s">
        <v>232</v>
      </c>
      <c r="I41" s="271" t="s">
        <v>233</v>
      </c>
      <c r="J41" s="272" t="s">
        <v>232</v>
      </c>
      <c r="K41" s="40"/>
    </row>
    <row r="42" spans="1:11" ht="15.75" customHeight="1" x14ac:dyDescent="0.15">
      <c r="A42" s="383" t="s">
        <v>39</v>
      </c>
      <c r="B42" s="384"/>
      <c r="C42" s="274">
        <v>503042</v>
      </c>
      <c r="D42" s="282">
        <v>91.9</v>
      </c>
      <c r="E42" s="275">
        <v>490208</v>
      </c>
      <c r="F42" s="283">
        <v>91.7</v>
      </c>
      <c r="G42" s="298">
        <v>493417</v>
      </c>
      <c r="H42" s="300">
        <f>IF(C42=0,0,ROUND(G42/C42*100,1))</f>
        <v>98.1</v>
      </c>
      <c r="I42" s="301">
        <v>483403</v>
      </c>
      <c r="J42" s="328">
        <f t="shared" ref="J42:J55" si="1">IF(E42=0,0,ROUND(I42/E42*100,1))</f>
        <v>98.6</v>
      </c>
      <c r="K42" s="40"/>
    </row>
    <row r="43" spans="1:11" ht="15.75" customHeight="1" x14ac:dyDescent="0.15">
      <c r="A43" s="367" t="s">
        <v>40</v>
      </c>
      <c r="B43" s="368"/>
      <c r="C43" s="276">
        <v>5977834</v>
      </c>
      <c r="D43" s="284">
        <v>90.4</v>
      </c>
      <c r="E43" s="277">
        <v>5448918</v>
      </c>
      <c r="F43" s="285">
        <v>90.6</v>
      </c>
      <c r="G43" s="295">
        <v>5753603</v>
      </c>
      <c r="H43" s="300">
        <f t="shared" ref="H43:H55" si="2">IF(C43=0,0,ROUND(G43/C43*100,1))</f>
        <v>96.2</v>
      </c>
      <c r="I43" s="302">
        <v>5396760</v>
      </c>
      <c r="J43" s="329">
        <f t="shared" si="1"/>
        <v>99</v>
      </c>
      <c r="K43" s="40"/>
    </row>
    <row r="44" spans="1:11" ht="15.75" customHeight="1" x14ac:dyDescent="0.15">
      <c r="A44" s="367" t="s">
        <v>41</v>
      </c>
      <c r="B44" s="368"/>
      <c r="C44" s="276">
        <v>46036897</v>
      </c>
      <c r="D44" s="284">
        <v>103.9</v>
      </c>
      <c r="E44" s="277">
        <v>44291689</v>
      </c>
      <c r="F44" s="285">
        <v>102.3</v>
      </c>
      <c r="G44" s="295">
        <v>47701758</v>
      </c>
      <c r="H44" s="300">
        <f t="shared" si="2"/>
        <v>103.6</v>
      </c>
      <c r="I44" s="302">
        <v>45632544</v>
      </c>
      <c r="J44" s="330">
        <f t="shared" si="1"/>
        <v>103</v>
      </c>
      <c r="K44" s="40"/>
    </row>
    <row r="45" spans="1:11" ht="15.75" customHeight="1" x14ac:dyDescent="0.15">
      <c r="A45" s="367" t="s">
        <v>42</v>
      </c>
      <c r="B45" s="368"/>
      <c r="C45" s="276">
        <v>9533672</v>
      </c>
      <c r="D45" s="284">
        <v>185.5</v>
      </c>
      <c r="E45" s="277">
        <v>9226494</v>
      </c>
      <c r="F45" s="285">
        <v>188.7</v>
      </c>
      <c r="G45" s="295">
        <v>10459417</v>
      </c>
      <c r="H45" s="300">
        <f t="shared" si="2"/>
        <v>109.7</v>
      </c>
      <c r="I45" s="302">
        <v>10113742</v>
      </c>
      <c r="J45" s="330">
        <f t="shared" si="1"/>
        <v>109.6</v>
      </c>
      <c r="K45" s="40"/>
    </row>
    <row r="46" spans="1:11" ht="15.75" customHeight="1" x14ac:dyDescent="0.15">
      <c r="A46" s="367" t="s">
        <v>43</v>
      </c>
      <c r="B46" s="368"/>
      <c r="C46" s="276">
        <v>263318</v>
      </c>
      <c r="D46" s="284">
        <v>47.6</v>
      </c>
      <c r="E46" s="277">
        <v>238408</v>
      </c>
      <c r="F46" s="285">
        <v>63.9</v>
      </c>
      <c r="G46" s="295">
        <v>250663</v>
      </c>
      <c r="H46" s="300">
        <f t="shared" si="2"/>
        <v>95.2</v>
      </c>
      <c r="I46" s="302">
        <v>221422</v>
      </c>
      <c r="J46" s="330">
        <f t="shared" si="1"/>
        <v>92.9</v>
      </c>
      <c r="K46" s="40"/>
    </row>
    <row r="47" spans="1:11" ht="15.75" customHeight="1" x14ac:dyDescent="0.15">
      <c r="A47" s="367" t="s">
        <v>44</v>
      </c>
      <c r="B47" s="368"/>
      <c r="C47" s="276">
        <v>10564336</v>
      </c>
      <c r="D47" s="284">
        <v>144.6</v>
      </c>
      <c r="E47" s="277">
        <v>8729503</v>
      </c>
      <c r="F47" s="285">
        <v>139.69999999999999</v>
      </c>
      <c r="G47" s="295">
        <v>11926532</v>
      </c>
      <c r="H47" s="300">
        <f t="shared" si="2"/>
        <v>112.9</v>
      </c>
      <c r="I47" s="302">
        <v>8917045</v>
      </c>
      <c r="J47" s="331">
        <f t="shared" si="1"/>
        <v>102.1</v>
      </c>
      <c r="K47" s="40"/>
    </row>
    <row r="48" spans="1:11" ht="15.75" customHeight="1" x14ac:dyDescent="0.15">
      <c r="A48" s="367" t="s">
        <v>45</v>
      </c>
      <c r="B48" s="368"/>
      <c r="C48" s="276">
        <v>2756468</v>
      </c>
      <c r="D48" s="284">
        <v>94.5</v>
      </c>
      <c r="E48" s="277">
        <v>2750557</v>
      </c>
      <c r="F48" s="285">
        <v>94.7</v>
      </c>
      <c r="G48" s="295">
        <v>2965754</v>
      </c>
      <c r="H48" s="300">
        <f t="shared" si="2"/>
        <v>107.6</v>
      </c>
      <c r="I48" s="302">
        <v>2957966</v>
      </c>
      <c r="J48" s="330">
        <f t="shared" si="1"/>
        <v>107.5</v>
      </c>
      <c r="K48" s="40"/>
    </row>
    <row r="49" spans="1:11" ht="15.75" customHeight="1" x14ac:dyDescent="0.15">
      <c r="A49" s="367" t="s">
        <v>46</v>
      </c>
      <c r="B49" s="368"/>
      <c r="C49" s="276">
        <v>6918326</v>
      </c>
      <c r="D49" s="284">
        <v>104.3</v>
      </c>
      <c r="E49" s="277">
        <v>5688959</v>
      </c>
      <c r="F49" s="285">
        <v>95</v>
      </c>
      <c r="G49" s="295">
        <v>6852390</v>
      </c>
      <c r="H49" s="300">
        <f t="shared" si="2"/>
        <v>99</v>
      </c>
      <c r="I49" s="302">
        <v>5878721</v>
      </c>
      <c r="J49" s="330">
        <f t="shared" si="1"/>
        <v>103.3</v>
      </c>
      <c r="K49" s="40"/>
    </row>
    <row r="50" spans="1:11" ht="15.75" customHeight="1" x14ac:dyDescent="0.15">
      <c r="A50" s="367" t="s">
        <v>47</v>
      </c>
      <c r="B50" s="368"/>
      <c r="C50" s="276">
        <v>50</v>
      </c>
      <c r="D50" s="284">
        <v>100</v>
      </c>
      <c r="E50" s="277">
        <v>0</v>
      </c>
      <c r="F50" s="285">
        <v>0</v>
      </c>
      <c r="G50" s="295">
        <v>50</v>
      </c>
      <c r="H50" s="300">
        <f t="shared" si="2"/>
        <v>100</v>
      </c>
      <c r="I50" s="302">
        <v>0</v>
      </c>
      <c r="J50" s="330">
        <f t="shared" si="1"/>
        <v>0</v>
      </c>
      <c r="K50" s="40"/>
    </row>
    <row r="51" spans="1:11" ht="15.75" customHeight="1" x14ac:dyDescent="0.15">
      <c r="A51" s="367" t="s">
        <v>48</v>
      </c>
      <c r="B51" s="368"/>
      <c r="C51" s="276">
        <v>7956052</v>
      </c>
      <c r="D51" s="284">
        <v>105.7</v>
      </c>
      <c r="E51" s="277">
        <v>7822990</v>
      </c>
      <c r="F51" s="285">
        <v>105.6</v>
      </c>
      <c r="G51" s="295">
        <v>6381499</v>
      </c>
      <c r="H51" s="300">
        <f t="shared" si="2"/>
        <v>80.2</v>
      </c>
      <c r="I51" s="302">
        <v>6242098</v>
      </c>
      <c r="J51" s="330">
        <f t="shared" si="1"/>
        <v>79.8</v>
      </c>
      <c r="K51" s="40"/>
    </row>
    <row r="52" spans="1:11" ht="15.75" customHeight="1" x14ac:dyDescent="0.15">
      <c r="A52" s="367" t="s">
        <v>49</v>
      </c>
      <c r="B52" s="368"/>
      <c r="C52" s="276">
        <v>1910014</v>
      </c>
      <c r="D52" s="284">
        <v>75.5</v>
      </c>
      <c r="E52" s="277">
        <v>1908467</v>
      </c>
      <c r="F52" s="285">
        <v>75.5</v>
      </c>
      <c r="G52" s="295">
        <v>2485455</v>
      </c>
      <c r="H52" s="300">
        <f t="shared" si="2"/>
        <v>130.1</v>
      </c>
      <c r="I52" s="302">
        <v>2481457</v>
      </c>
      <c r="J52" s="330">
        <f t="shared" si="1"/>
        <v>130</v>
      </c>
      <c r="K52" s="40"/>
    </row>
    <row r="53" spans="1:11" ht="15.75" customHeight="1" x14ac:dyDescent="0.15">
      <c r="A53" s="377" t="s">
        <v>50</v>
      </c>
      <c r="B53" s="378"/>
      <c r="C53" s="278">
        <v>94652</v>
      </c>
      <c r="D53" s="286">
        <v>96.7</v>
      </c>
      <c r="E53" s="279">
        <v>0</v>
      </c>
      <c r="F53" s="287">
        <v>0</v>
      </c>
      <c r="G53" s="296">
        <v>93590</v>
      </c>
      <c r="H53" s="303">
        <f t="shared" si="2"/>
        <v>98.9</v>
      </c>
      <c r="I53" s="304">
        <v>0</v>
      </c>
      <c r="J53" s="332">
        <f t="shared" si="1"/>
        <v>0</v>
      </c>
      <c r="K53" s="265" t="s">
        <v>231</v>
      </c>
    </row>
    <row r="54" spans="1:11" ht="15.75" hidden="1" customHeight="1" x14ac:dyDescent="0.15">
      <c r="A54" s="372" t="s">
        <v>210</v>
      </c>
      <c r="B54" s="373"/>
      <c r="C54" s="288">
        <v>0</v>
      </c>
      <c r="D54" s="289">
        <v>0</v>
      </c>
      <c r="E54" s="290">
        <v>0</v>
      </c>
      <c r="F54" s="291">
        <v>0</v>
      </c>
      <c r="G54" s="333">
        <v>0</v>
      </c>
      <c r="H54" s="334">
        <f t="shared" si="2"/>
        <v>0</v>
      </c>
      <c r="I54" s="335">
        <v>0</v>
      </c>
      <c r="J54" s="336">
        <f t="shared" si="1"/>
        <v>0</v>
      </c>
      <c r="K54" s="40"/>
    </row>
    <row r="55" spans="1:11" ht="15.75" customHeight="1" x14ac:dyDescent="0.15">
      <c r="A55" s="370" t="s">
        <v>0</v>
      </c>
      <c r="B55" s="371"/>
      <c r="C55" s="280">
        <v>92514661</v>
      </c>
      <c r="D55" s="292">
        <v>109.9</v>
      </c>
      <c r="E55" s="281">
        <v>86596193</v>
      </c>
      <c r="F55" s="293">
        <v>108</v>
      </c>
      <c r="G55" s="299">
        <f>SUM(G42:G54)</f>
        <v>95364128</v>
      </c>
      <c r="H55" s="305">
        <f t="shared" si="2"/>
        <v>103.1</v>
      </c>
      <c r="I55" s="306">
        <f>SUM(I42:I54)</f>
        <v>88325158</v>
      </c>
      <c r="J55" s="337">
        <f t="shared" si="1"/>
        <v>102</v>
      </c>
      <c r="K55" s="40"/>
    </row>
    <row r="56" spans="1:11" x14ac:dyDescent="0.15">
      <c r="A56" s="40"/>
      <c r="B56" s="40"/>
      <c r="C56" s="40"/>
      <c r="D56" s="40"/>
      <c r="E56" s="40"/>
      <c r="F56" s="40"/>
      <c r="G56" s="40"/>
      <c r="H56" s="266"/>
      <c r="I56" s="40"/>
      <c r="J56" s="266"/>
    </row>
    <row r="57" spans="1:11" x14ac:dyDescent="0.15">
      <c r="C57" s="262"/>
      <c r="E57" s="262"/>
    </row>
  </sheetData>
  <customSheetViews>
    <customSheetView guid="{864D1787-017E-46EC-87DD-133AB530B48B}" scale="120" showGridLines="0" hiddenRows="1">
      <pane xSplit="2" topLeftCell="C1" activePane="topRight" state="frozen"/>
      <selection pane="topRight" activeCell="J38" sqref="J38"/>
      <pageMargins left="0.39370078740157483" right="0.15748031496062992" top="0.39370078740157483" bottom="0.39370078740157483" header="0" footer="0.27"/>
      <pageSetup paperSize="9" firstPageNumber="4" pageOrder="overThenDown" orientation="portrait" blackAndWhite="1" useFirstPageNumber="1" r:id="rId1"/>
      <headerFooter alignWithMargins="0">
        <oddFooter>&amp;C&amp;"ＭＳ Ｐ明朝,標準"－&amp;"ＭＳ 明朝,標準"3&amp;"ＭＳ Ｐ明朝,標準"－</oddFooter>
      </headerFooter>
    </customSheetView>
  </customSheetViews>
  <mergeCells count="41">
    <mergeCell ref="C7:F7"/>
    <mergeCell ref="A9:B9"/>
    <mergeCell ref="A25:B25"/>
    <mergeCell ref="A17:B17"/>
    <mergeCell ref="A29:B29"/>
    <mergeCell ref="A23:B23"/>
    <mergeCell ref="A27:B27"/>
    <mergeCell ref="A19:B19"/>
    <mergeCell ref="G7:J7"/>
    <mergeCell ref="A31:B31"/>
    <mergeCell ref="A47:B47"/>
    <mergeCell ref="A42:B42"/>
    <mergeCell ref="A21:B21"/>
    <mergeCell ref="A22:B22"/>
    <mergeCell ref="A35:B35"/>
    <mergeCell ref="C40:F40"/>
    <mergeCell ref="G40:J40"/>
    <mergeCell ref="A18:B18"/>
    <mergeCell ref="A24:B24"/>
    <mergeCell ref="A26:B26"/>
    <mergeCell ref="A32:B32"/>
    <mergeCell ref="A28:B28"/>
    <mergeCell ref="A8:B8"/>
    <mergeCell ref="A30:B30"/>
    <mergeCell ref="A55:B55"/>
    <mergeCell ref="A43:B43"/>
    <mergeCell ref="A54:B54"/>
    <mergeCell ref="A34:B34"/>
    <mergeCell ref="A36:B36"/>
    <mergeCell ref="A52:B52"/>
    <mergeCell ref="A45:B45"/>
    <mergeCell ref="A51:B51"/>
    <mergeCell ref="A49:B49"/>
    <mergeCell ref="A53:B53"/>
    <mergeCell ref="A50:B50"/>
    <mergeCell ref="A41:B41"/>
    <mergeCell ref="A33:B33"/>
    <mergeCell ref="A48:B48"/>
    <mergeCell ref="A46:B46"/>
    <mergeCell ref="A44:B44"/>
    <mergeCell ref="A20:B20"/>
  </mergeCells>
  <phoneticPr fontId="2"/>
  <printOptions gridLinesSet="0"/>
  <pageMargins left="0.39370078740157483" right="0.15748031496062992" top="0.39370078740157483" bottom="0.39370078740157483" header="0" footer="0.27"/>
  <pageSetup paperSize="9" firstPageNumber="4" pageOrder="overThenDown" orientation="portrait" blackAndWhite="1" useFirstPageNumber="1" r:id="rId2"/>
  <headerFooter alignWithMargins="0">
    <oddFooter>&amp;C&amp;"ＭＳ Ｐ明朝,標準"－&amp;"ＭＳ 明朝,標準"3&amp;"ＭＳ Ｐ明朝,標準"－</oddFooter>
  </headerFooter>
  <ignoredErrors>
    <ignoredError sqref="H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54"/>
  <sheetViews>
    <sheetView view="pageBreakPreview" topLeftCell="B1" zoomScaleNormal="100" workbookViewId="0">
      <selection activeCell="D22" sqref="D22:E22"/>
    </sheetView>
  </sheetViews>
  <sheetFormatPr defaultColWidth="8" defaultRowHeight="12.75" x14ac:dyDescent="0.15"/>
  <cols>
    <col min="1" max="1" width="8" style="38" hidden="1" customWidth="1"/>
    <col min="2" max="2" width="8" style="38" customWidth="1"/>
    <col min="3" max="3" width="3" style="38" customWidth="1"/>
    <col min="4" max="4" width="7.875" style="38" customWidth="1"/>
    <col min="5" max="5" width="14.25" style="38" customWidth="1"/>
    <col min="6" max="7" width="14" style="38" customWidth="1"/>
    <col min="8" max="8" width="12.125" style="38" customWidth="1"/>
    <col min="9" max="9" width="12.375" style="38" customWidth="1"/>
    <col min="10" max="10" width="1.875" style="38" customWidth="1"/>
    <col min="11" max="16384" width="8" style="38"/>
  </cols>
  <sheetData>
    <row r="1" spans="3:11" x14ac:dyDescent="0.15">
      <c r="E1" s="38" t="s">
        <v>192</v>
      </c>
    </row>
    <row r="2" spans="3:11" x14ac:dyDescent="0.15">
      <c r="C2" s="37"/>
    </row>
    <row r="3" spans="3:11" ht="17.25" x14ac:dyDescent="0.2">
      <c r="C3" s="164" t="s">
        <v>191</v>
      </c>
    </row>
    <row r="4" spans="3:11" ht="6" customHeight="1" x14ac:dyDescent="0.15"/>
    <row r="5" spans="3:11" ht="19.5" customHeight="1" thickBot="1" x14ac:dyDescent="0.2">
      <c r="C5" s="39" t="s">
        <v>4</v>
      </c>
    </row>
    <row r="6" spans="3:11" ht="24.75" customHeight="1" thickBot="1" x14ac:dyDescent="0.2">
      <c r="C6" s="40"/>
      <c r="D6" s="393" t="s">
        <v>77</v>
      </c>
      <c r="E6" s="394"/>
      <c r="F6" s="41" t="s">
        <v>78</v>
      </c>
      <c r="G6" s="42" t="s">
        <v>6</v>
      </c>
      <c r="H6" s="42" t="s">
        <v>79</v>
      </c>
      <c r="I6" s="43" t="s">
        <v>7</v>
      </c>
      <c r="J6" s="40"/>
    </row>
    <row r="7" spans="3:11" ht="16.5" customHeight="1" x14ac:dyDescent="0.15">
      <c r="C7" s="40"/>
      <c r="D7" s="395"/>
      <c r="E7" s="396"/>
      <c r="F7" s="44" t="s">
        <v>52</v>
      </c>
      <c r="G7" s="45" t="s">
        <v>52</v>
      </c>
      <c r="H7" s="45" t="s">
        <v>53</v>
      </c>
      <c r="I7" s="46" t="s">
        <v>54</v>
      </c>
      <c r="J7" s="40"/>
    </row>
    <row r="8" spans="3:11" ht="13.5" customHeight="1" x14ac:dyDescent="0.15">
      <c r="C8" s="40"/>
      <c r="D8" s="397" t="s">
        <v>9</v>
      </c>
      <c r="E8" s="398"/>
      <c r="F8" s="49">
        <f>SUM(F9:F15)</f>
        <v>30434069</v>
      </c>
      <c r="G8" s="50">
        <f>SUM(G9:G15)</f>
        <v>29886868</v>
      </c>
      <c r="H8" s="51">
        <f t="shared" ref="H8:H15" si="0">ROUND(G8/F8*100,1)</f>
        <v>98.2</v>
      </c>
      <c r="I8" s="52">
        <f t="shared" ref="I8:I16" si="1">ROUND(G8/$G$35*100,1)</f>
        <v>41.7</v>
      </c>
      <c r="J8" s="40"/>
    </row>
    <row r="9" spans="3:11" ht="13.5" customHeight="1" x14ac:dyDescent="0.15">
      <c r="C9" s="40"/>
      <c r="D9" s="53"/>
      <c r="E9" s="48" t="s">
        <v>80</v>
      </c>
      <c r="F9" s="157">
        <v>14309219</v>
      </c>
      <c r="G9" s="158">
        <v>14137378</v>
      </c>
      <c r="H9" s="51">
        <f t="shared" si="0"/>
        <v>98.8</v>
      </c>
      <c r="I9" s="52">
        <f t="shared" si="1"/>
        <v>19.7</v>
      </c>
      <c r="J9" s="40"/>
      <c r="K9" s="163">
        <f>+G9/$G$35*100</f>
        <v>19.709506071263387</v>
      </c>
    </row>
    <row r="10" spans="3:11" ht="13.5" customHeight="1" x14ac:dyDescent="0.15">
      <c r="C10" s="40"/>
      <c r="D10" s="53"/>
      <c r="E10" s="48" t="s">
        <v>81</v>
      </c>
      <c r="F10" s="157">
        <v>11591512</v>
      </c>
      <c r="G10" s="158">
        <v>11494112</v>
      </c>
      <c r="H10" s="51">
        <f t="shared" si="0"/>
        <v>99.2</v>
      </c>
      <c r="I10" s="52">
        <f t="shared" si="1"/>
        <v>16</v>
      </c>
      <c r="J10" s="40"/>
      <c r="K10" s="163">
        <f t="shared" ref="K10:K15" si="2">+G10/$G$35*100</f>
        <v>16.024419114193687</v>
      </c>
    </row>
    <row r="11" spans="3:11" ht="13.5" customHeight="1" x14ac:dyDescent="0.15">
      <c r="C11" s="40"/>
      <c r="D11" s="53"/>
      <c r="E11" s="48" t="s">
        <v>82</v>
      </c>
      <c r="F11" s="157">
        <v>180972</v>
      </c>
      <c r="G11" s="158">
        <v>179091</v>
      </c>
      <c r="H11" s="51">
        <f t="shared" si="0"/>
        <v>99</v>
      </c>
      <c r="I11" s="239">
        <v>0.3</v>
      </c>
      <c r="J11" s="40"/>
      <c r="K11" s="163">
        <f t="shared" si="2"/>
        <v>0.24967820424753664</v>
      </c>
    </row>
    <row r="12" spans="3:11" ht="13.5" customHeight="1" x14ac:dyDescent="0.15">
      <c r="C12" s="40"/>
      <c r="D12" s="53"/>
      <c r="E12" s="48" t="s">
        <v>83</v>
      </c>
      <c r="F12" s="157">
        <v>1432845</v>
      </c>
      <c r="G12" s="158">
        <v>1475887</v>
      </c>
      <c r="H12" s="51">
        <f t="shared" si="0"/>
        <v>103</v>
      </c>
      <c r="I12" s="52">
        <f t="shared" si="1"/>
        <v>2.1</v>
      </c>
      <c r="J12" s="40"/>
      <c r="K12" s="163">
        <f t="shared" si="2"/>
        <v>2.0575953891166172</v>
      </c>
    </row>
    <row r="13" spans="3:11" ht="13.5" customHeight="1" x14ac:dyDescent="0.15">
      <c r="C13" s="40"/>
      <c r="D13" s="53"/>
      <c r="E13" s="48" t="s">
        <v>84</v>
      </c>
      <c r="F13" s="157">
        <v>294150</v>
      </c>
      <c r="G13" s="158">
        <v>0</v>
      </c>
      <c r="H13" s="51">
        <f t="shared" si="0"/>
        <v>0</v>
      </c>
      <c r="I13" s="52">
        <f t="shared" si="1"/>
        <v>0</v>
      </c>
      <c r="J13" s="40"/>
      <c r="K13" s="163">
        <f t="shared" si="2"/>
        <v>0</v>
      </c>
    </row>
    <row r="14" spans="3:11" ht="13.5" customHeight="1" x14ac:dyDescent="0.15">
      <c r="C14" s="40"/>
      <c r="D14" s="47"/>
      <c r="E14" s="48" t="s">
        <v>182</v>
      </c>
      <c r="F14" s="161">
        <v>8358</v>
      </c>
      <c r="G14" s="162">
        <v>7659</v>
      </c>
      <c r="H14" s="54">
        <f>ROUND(G14/F14*100,1)</f>
        <v>91.6</v>
      </c>
      <c r="I14" s="52">
        <f t="shared" si="1"/>
        <v>0</v>
      </c>
      <c r="J14" s="40"/>
      <c r="K14" s="163">
        <f t="shared" si="2"/>
        <v>1.067773012787847E-2</v>
      </c>
    </row>
    <row r="15" spans="3:11" ht="13.5" customHeight="1" x14ac:dyDescent="0.15">
      <c r="C15" s="40"/>
      <c r="D15" s="53"/>
      <c r="E15" s="48" t="s">
        <v>85</v>
      </c>
      <c r="F15" s="157">
        <v>2617013</v>
      </c>
      <c r="G15" s="158">
        <v>2592741</v>
      </c>
      <c r="H15" s="51">
        <f t="shared" si="0"/>
        <v>99.1</v>
      </c>
      <c r="I15" s="52">
        <f t="shared" si="1"/>
        <v>3.6</v>
      </c>
      <c r="J15" s="40"/>
      <c r="K15" s="163">
        <f t="shared" si="2"/>
        <v>3.6146479552795081</v>
      </c>
    </row>
    <row r="16" spans="3:11" ht="13.5" customHeight="1" x14ac:dyDescent="0.15">
      <c r="C16" s="40"/>
      <c r="D16" s="397" t="s">
        <v>86</v>
      </c>
      <c r="E16" s="403"/>
      <c r="F16" s="157">
        <v>423000</v>
      </c>
      <c r="G16" s="158">
        <v>437002</v>
      </c>
      <c r="H16" s="51">
        <f t="shared" ref="H16:H35" si="3">ROUND(G16/F16*100,1)</f>
        <v>103.3</v>
      </c>
      <c r="I16" s="52">
        <f t="shared" si="1"/>
        <v>0.6</v>
      </c>
      <c r="J16" s="40"/>
    </row>
    <row r="17" spans="3:10" ht="13.5" customHeight="1" x14ac:dyDescent="0.15">
      <c r="C17" s="40"/>
      <c r="D17" s="397" t="s">
        <v>87</v>
      </c>
      <c r="E17" s="403"/>
      <c r="F17" s="157">
        <v>377000</v>
      </c>
      <c r="G17" s="158">
        <v>200148</v>
      </c>
      <c r="H17" s="51">
        <f t="shared" si="3"/>
        <v>53.1</v>
      </c>
      <c r="I17" s="52">
        <f t="shared" ref="I17:I25" si="4">ROUND(G17/$G$35*100,1)</f>
        <v>0.3</v>
      </c>
      <c r="J17" s="40"/>
    </row>
    <row r="18" spans="3:10" ht="13.5" customHeight="1" x14ac:dyDescent="0.15">
      <c r="C18" s="40"/>
      <c r="D18" s="397" t="s">
        <v>177</v>
      </c>
      <c r="E18" s="404"/>
      <c r="F18" s="157">
        <v>279000</v>
      </c>
      <c r="G18" s="158">
        <v>78756</v>
      </c>
      <c r="H18" s="51">
        <f t="shared" si="3"/>
        <v>28.2</v>
      </c>
      <c r="I18" s="52">
        <f t="shared" si="4"/>
        <v>0.1</v>
      </c>
      <c r="J18" s="40"/>
    </row>
    <row r="19" spans="3:10" ht="13.5" customHeight="1" x14ac:dyDescent="0.15">
      <c r="C19" s="40"/>
      <c r="D19" s="397" t="s">
        <v>178</v>
      </c>
      <c r="E19" s="403"/>
      <c r="F19" s="157">
        <v>122000</v>
      </c>
      <c r="G19" s="158">
        <v>27897</v>
      </c>
      <c r="H19" s="51">
        <f t="shared" si="3"/>
        <v>22.9</v>
      </c>
      <c r="I19" s="52">
        <f t="shared" si="4"/>
        <v>0</v>
      </c>
      <c r="J19" s="40"/>
    </row>
    <row r="20" spans="3:10" ht="13.5" customHeight="1" x14ac:dyDescent="0.15">
      <c r="C20" s="40"/>
      <c r="D20" s="397" t="s">
        <v>88</v>
      </c>
      <c r="E20" s="403"/>
      <c r="F20" s="157">
        <v>2024000</v>
      </c>
      <c r="G20" s="158">
        <v>1906699</v>
      </c>
      <c r="H20" s="51">
        <f t="shared" si="3"/>
        <v>94.2</v>
      </c>
      <c r="I20" s="52">
        <f t="shared" si="4"/>
        <v>2.7</v>
      </c>
      <c r="J20" s="40"/>
    </row>
    <row r="21" spans="3:10" ht="13.5" customHeight="1" x14ac:dyDescent="0.15">
      <c r="C21" s="40"/>
      <c r="D21" s="397" t="s">
        <v>89</v>
      </c>
      <c r="E21" s="403"/>
      <c r="F21" s="157">
        <v>330000</v>
      </c>
      <c r="G21" s="158">
        <v>362984</v>
      </c>
      <c r="H21" s="51">
        <f t="shared" si="3"/>
        <v>110</v>
      </c>
      <c r="I21" s="52">
        <f t="shared" si="4"/>
        <v>0.5</v>
      </c>
      <c r="J21" s="40"/>
    </row>
    <row r="22" spans="3:10" ht="13.5" customHeight="1" x14ac:dyDescent="0.15">
      <c r="C22" s="40"/>
      <c r="D22" s="397" t="s">
        <v>90</v>
      </c>
      <c r="E22" s="403"/>
      <c r="F22" s="157">
        <v>391364</v>
      </c>
      <c r="G22" s="158">
        <v>462928</v>
      </c>
      <c r="H22" s="51">
        <f t="shared" si="3"/>
        <v>118.3</v>
      </c>
      <c r="I22" s="52">
        <f>ROUND(G22/$G$35*100,1)</f>
        <v>0.6</v>
      </c>
      <c r="J22" s="40"/>
    </row>
    <row r="23" spans="3:10" ht="13.5" customHeight="1" x14ac:dyDescent="0.15">
      <c r="C23" s="40"/>
      <c r="D23" s="397" t="s">
        <v>91</v>
      </c>
      <c r="E23" s="403"/>
      <c r="F23" s="157">
        <v>9380010</v>
      </c>
      <c r="G23" s="158">
        <v>9383644</v>
      </c>
      <c r="H23" s="51">
        <f t="shared" si="3"/>
        <v>100</v>
      </c>
      <c r="I23" s="131">
        <f t="shared" si="4"/>
        <v>13.1</v>
      </c>
      <c r="J23" s="40"/>
    </row>
    <row r="24" spans="3:10" ht="13.5" customHeight="1" x14ac:dyDescent="0.15">
      <c r="C24" s="40"/>
      <c r="D24" s="397" t="s">
        <v>92</v>
      </c>
      <c r="E24" s="403"/>
      <c r="F24" s="157">
        <v>46000</v>
      </c>
      <c r="G24" s="158">
        <v>39831</v>
      </c>
      <c r="H24" s="51">
        <f t="shared" si="3"/>
        <v>86.6</v>
      </c>
      <c r="I24" s="52">
        <f t="shared" si="4"/>
        <v>0.1</v>
      </c>
      <c r="J24" s="40"/>
    </row>
    <row r="25" spans="3:10" ht="13.5" customHeight="1" x14ac:dyDescent="0.15">
      <c r="C25" s="40"/>
      <c r="D25" s="397" t="s">
        <v>93</v>
      </c>
      <c r="E25" s="403"/>
      <c r="F25" s="157">
        <v>1033413</v>
      </c>
      <c r="G25" s="158">
        <v>988377</v>
      </c>
      <c r="H25" s="51">
        <f t="shared" si="3"/>
        <v>95.6</v>
      </c>
      <c r="I25" s="52">
        <f t="shared" si="4"/>
        <v>1.4</v>
      </c>
      <c r="J25" s="40"/>
    </row>
    <row r="26" spans="3:10" ht="13.5" customHeight="1" x14ac:dyDescent="0.15">
      <c r="C26" s="40"/>
      <c r="D26" s="397" t="s">
        <v>94</v>
      </c>
      <c r="E26" s="403"/>
      <c r="F26" s="157">
        <v>879681</v>
      </c>
      <c r="G26" s="158">
        <v>781616</v>
      </c>
      <c r="H26" s="51">
        <f t="shared" si="3"/>
        <v>88.9</v>
      </c>
      <c r="I26" s="52">
        <f t="shared" ref="I26:I34" si="5">ROUND(G26/$G$35*100,1)</f>
        <v>1.1000000000000001</v>
      </c>
      <c r="J26" s="40"/>
    </row>
    <row r="27" spans="3:10" ht="13.5" customHeight="1" x14ac:dyDescent="0.15">
      <c r="C27" s="40"/>
      <c r="D27" s="397" t="s">
        <v>95</v>
      </c>
      <c r="E27" s="403"/>
      <c r="F27" s="157">
        <v>16191619</v>
      </c>
      <c r="G27" s="158">
        <v>13060690</v>
      </c>
      <c r="H27" s="51">
        <f t="shared" si="3"/>
        <v>80.7</v>
      </c>
      <c r="I27" s="52">
        <f t="shared" si="5"/>
        <v>18.2</v>
      </c>
      <c r="J27" s="40"/>
    </row>
    <row r="28" spans="3:10" ht="13.5" customHeight="1" x14ac:dyDescent="0.15">
      <c r="C28" s="40"/>
      <c r="D28" s="397" t="s">
        <v>96</v>
      </c>
      <c r="E28" s="403"/>
      <c r="F28" s="157">
        <v>4556323</v>
      </c>
      <c r="G28" s="158">
        <v>4380095</v>
      </c>
      <c r="H28" s="51">
        <f t="shared" si="3"/>
        <v>96.1</v>
      </c>
      <c r="I28" s="52">
        <f>ROUND(G28/$G$35*100,1)</f>
        <v>6.1</v>
      </c>
      <c r="J28" s="40"/>
    </row>
    <row r="29" spans="3:10" ht="13.5" customHeight="1" x14ac:dyDescent="0.15">
      <c r="C29" s="40"/>
      <c r="D29" s="397" t="s">
        <v>97</v>
      </c>
      <c r="E29" s="403"/>
      <c r="F29" s="157">
        <v>586712</v>
      </c>
      <c r="G29" s="158">
        <v>481343</v>
      </c>
      <c r="H29" s="51">
        <f t="shared" si="3"/>
        <v>82</v>
      </c>
      <c r="I29" s="52">
        <f t="shared" si="5"/>
        <v>0.7</v>
      </c>
      <c r="J29" s="40"/>
    </row>
    <row r="30" spans="3:10" ht="13.5" customHeight="1" x14ac:dyDescent="0.15">
      <c r="C30" s="40"/>
      <c r="D30" s="397" t="s">
        <v>98</v>
      </c>
      <c r="E30" s="403"/>
      <c r="F30" s="157">
        <v>3087</v>
      </c>
      <c r="G30" s="158">
        <v>1433</v>
      </c>
      <c r="H30" s="51">
        <f t="shared" si="3"/>
        <v>46.4</v>
      </c>
      <c r="I30" s="52">
        <f t="shared" si="5"/>
        <v>0</v>
      </c>
      <c r="J30" s="40"/>
    </row>
    <row r="31" spans="3:10" ht="13.5" customHeight="1" x14ac:dyDescent="0.15">
      <c r="C31" s="40"/>
      <c r="D31" s="397" t="s">
        <v>99</v>
      </c>
      <c r="E31" s="403"/>
      <c r="F31" s="157">
        <v>922292</v>
      </c>
      <c r="G31" s="158">
        <v>520115</v>
      </c>
      <c r="H31" s="51">
        <f t="shared" si="3"/>
        <v>56.4</v>
      </c>
      <c r="I31" s="52">
        <f t="shared" si="5"/>
        <v>0.7</v>
      </c>
      <c r="J31" s="40"/>
    </row>
    <row r="32" spans="3:10" ht="13.5" customHeight="1" x14ac:dyDescent="0.15">
      <c r="C32" s="40"/>
      <c r="D32" s="397" t="s">
        <v>100</v>
      </c>
      <c r="E32" s="403"/>
      <c r="F32" s="157">
        <v>299087</v>
      </c>
      <c r="G32" s="158">
        <v>299087</v>
      </c>
      <c r="H32" s="51">
        <f t="shared" si="3"/>
        <v>100</v>
      </c>
      <c r="I32" s="52">
        <f>ROUND(G32/$G$35*100,1)</f>
        <v>0.4</v>
      </c>
      <c r="J32" s="40"/>
    </row>
    <row r="33" spans="3:12" ht="13.5" customHeight="1" x14ac:dyDescent="0.15">
      <c r="C33" s="40"/>
      <c r="D33" s="397" t="s">
        <v>101</v>
      </c>
      <c r="E33" s="403"/>
      <c r="F33" s="157">
        <v>3199434</v>
      </c>
      <c r="G33" s="158">
        <v>3167315</v>
      </c>
      <c r="H33" s="51">
        <f t="shared" si="3"/>
        <v>99</v>
      </c>
      <c r="I33" s="52">
        <f>ROUND(G33/$G$35*100,1)</f>
        <v>4.4000000000000004</v>
      </c>
      <c r="J33" s="40"/>
    </row>
    <row r="34" spans="3:12" ht="13.5" customHeight="1" thickBot="1" x14ac:dyDescent="0.2">
      <c r="C34" s="40"/>
      <c r="D34" s="399" t="s">
        <v>102</v>
      </c>
      <c r="E34" s="407"/>
      <c r="F34" s="159">
        <v>5932700</v>
      </c>
      <c r="G34" s="160">
        <v>5261900</v>
      </c>
      <c r="H34" s="55">
        <f t="shared" si="3"/>
        <v>88.7</v>
      </c>
      <c r="I34" s="56">
        <f t="shared" si="5"/>
        <v>7.3</v>
      </c>
      <c r="J34" s="40"/>
    </row>
    <row r="35" spans="3:12" ht="27.75" customHeight="1" thickBot="1" x14ac:dyDescent="0.2">
      <c r="C35" s="40"/>
      <c r="D35" s="405" t="s">
        <v>0</v>
      </c>
      <c r="E35" s="406"/>
      <c r="F35" s="57">
        <f>F8+SUM(F16:F34)</f>
        <v>77410791</v>
      </c>
      <c r="G35" s="58">
        <f>G8+SUM(G16:G34)</f>
        <v>71728728</v>
      </c>
      <c r="H35" s="59">
        <f t="shared" si="3"/>
        <v>92.7</v>
      </c>
      <c r="I35" s="60">
        <f>I8+SUM(I16:I34)</f>
        <v>100</v>
      </c>
      <c r="J35" s="40"/>
    </row>
    <row r="36" spans="3:12" ht="6.75" customHeight="1" x14ac:dyDescent="0.15">
      <c r="D36" s="40"/>
      <c r="E36" s="40"/>
      <c r="F36" s="40"/>
      <c r="G36" s="40"/>
      <c r="H36" s="40"/>
      <c r="I36" s="40"/>
    </row>
    <row r="37" spans="3:12" ht="7.5" customHeight="1" x14ac:dyDescent="0.15">
      <c r="I37" s="149"/>
    </row>
    <row r="38" spans="3:12" ht="18" customHeight="1" thickBot="1" x14ac:dyDescent="0.2">
      <c r="C38" s="39" t="s">
        <v>103</v>
      </c>
      <c r="I38" s="149"/>
    </row>
    <row r="39" spans="3:12" ht="24.75" customHeight="1" thickBot="1" x14ac:dyDescent="0.2">
      <c r="C39" s="40"/>
      <c r="D39" s="405" t="s">
        <v>1</v>
      </c>
      <c r="E39" s="406"/>
      <c r="F39" s="61" t="s">
        <v>55</v>
      </c>
      <c r="G39" s="62" t="s">
        <v>2</v>
      </c>
      <c r="H39" s="62" t="s">
        <v>56</v>
      </c>
      <c r="I39" s="63" t="s">
        <v>3</v>
      </c>
      <c r="J39" s="40"/>
    </row>
    <row r="40" spans="3:12" ht="16.5" customHeight="1" x14ac:dyDescent="0.15">
      <c r="C40" s="40"/>
      <c r="D40" s="401" t="s">
        <v>57</v>
      </c>
      <c r="E40" s="402"/>
      <c r="F40" s="44" t="s">
        <v>52</v>
      </c>
      <c r="G40" s="45" t="s">
        <v>52</v>
      </c>
      <c r="H40" s="45" t="s">
        <v>53</v>
      </c>
      <c r="I40" s="46" t="s">
        <v>54</v>
      </c>
      <c r="J40" s="40"/>
    </row>
    <row r="41" spans="3:12" ht="13.5" customHeight="1" x14ac:dyDescent="0.15">
      <c r="C41" s="40"/>
      <c r="D41" s="397" t="s">
        <v>104</v>
      </c>
      <c r="E41" s="398"/>
      <c r="F41" s="157">
        <v>565213</v>
      </c>
      <c r="G41" s="158">
        <v>556723</v>
      </c>
      <c r="H41" s="51">
        <f t="shared" ref="H41:H53" si="6">ROUND(G41/F41*100,1)</f>
        <v>98.5</v>
      </c>
      <c r="I41" s="52">
        <f t="shared" ref="I41:I51" si="7">ROUND(G41/$G$53*100,1)</f>
        <v>0.8</v>
      </c>
      <c r="J41" s="40"/>
      <c r="L41" s="163">
        <f>G41/$G$53*100</f>
        <v>0.78001807123665234</v>
      </c>
    </row>
    <row r="42" spans="3:12" ht="13.5" customHeight="1" x14ac:dyDescent="0.15">
      <c r="C42" s="40"/>
      <c r="D42" s="397" t="s">
        <v>105</v>
      </c>
      <c r="E42" s="398"/>
      <c r="F42" s="157">
        <v>12135517</v>
      </c>
      <c r="G42" s="158">
        <v>9348905</v>
      </c>
      <c r="H42" s="51">
        <f t="shared" si="6"/>
        <v>77</v>
      </c>
      <c r="I42" s="52">
        <f t="shared" si="7"/>
        <v>13.1</v>
      </c>
      <c r="J42" s="40"/>
      <c r="L42" s="163">
        <f t="shared" ref="L42:L52" si="8">G42/$G$53*100</f>
        <v>13.098641238595668</v>
      </c>
    </row>
    <row r="43" spans="3:12" ht="13.5" customHeight="1" x14ac:dyDescent="0.15">
      <c r="C43" s="40"/>
      <c r="D43" s="397" t="s">
        <v>106</v>
      </c>
      <c r="E43" s="398"/>
      <c r="F43" s="157">
        <v>30559783</v>
      </c>
      <c r="G43" s="158">
        <v>29213038</v>
      </c>
      <c r="H43" s="51">
        <f t="shared" si="6"/>
        <v>95.6</v>
      </c>
      <c r="I43" s="150">
        <f>ROUND(G43/$G$53*100,1)+0.1</f>
        <v>41</v>
      </c>
      <c r="J43" s="40"/>
      <c r="L43" s="163">
        <f t="shared" si="8"/>
        <v>40.930045203311224</v>
      </c>
    </row>
    <row r="44" spans="3:12" ht="13.5" customHeight="1" x14ac:dyDescent="0.15">
      <c r="C44" s="40"/>
      <c r="D44" s="397" t="s">
        <v>107</v>
      </c>
      <c r="E44" s="398"/>
      <c r="F44" s="157">
        <v>4312754</v>
      </c>
      <c r="G44" s="158">
        <v>4087486</v>
      </c>
      <c r="H44" s="51">
        <f t="shared" si="6"/>
        <v>94.8</v>
      </c>
      <c r="I44" s="52">
        <f t="shared" si="7"/>
        <v>5.7</v>
      </c>
      <c r="J44" s="40"/>
      <c r="L44" s="163">
        <f t="shared" si="8"/>
        <v>5.726928734625333</v>
      </c>
    </row>
    <row r="45" spans="3:12" ht="13.5" customHeight="1" x14ac:dyDescent="0.15">
      <c r="C45" s="40"/>
      <c r="D45" s="397" t="s">
        <v>108</v>
      </c>
      <c r="E45" s="398"/>
      <c r="F45" s="157">
        <v>271707</v>
      </c>
      <c r="G45" s="158">
        <v>225135</v>
      </c>
      <c r="H45" s="51">
        <f t="shared" si="6"/>
        <v>82.9</v>
      </c>
      <c r="I45" s="52">
        <f t="shared" si="7"/>
        <v>0.3</v>
      </c>
      <c r="J45" s="40"/>
      <c r="L45" s="163">
        <f t="shared" si="8"/>
        <v>0.31543401021309292</v>
      </c>
    </row>
    <row r="46" spans="3:12" ht="13.5" customHeight="1" x14ac:dyDescent="0.15">
      <c r="C46" s="40"/>
      <c r="D46" s="397" t="s">
        <v>109</v>
      </c>
      <c r="E46" s="398"/>
      <c r="F46" s="157">
        <v>8235891</v>
      </c>
      <c r="G46" s="158">
        <v>7064248</v>
      </c>
      <c r="H46" s="51">
        <f t="shared" si="6"/>
        <v>85.8</v>
      </c>
      <c r="I46" s="52">
        <f t="shared" si="7"/>
        <v>9.9</v>
      </c>
      <c r="J46" s="40"/>
      <c r="L46" s="163">
        <f t="shared" si="8"/>
        <v>9.8976350890790918</v>
      </c>
    </row>
    <row r="47" spans="3:12" ht="13.5" customHeight="1" x14ac:dyDescent="0.15">
      <c r="C47" s="40"/>
      <c r="D47" s="397" t="s">
        <v>110</v>
      </c>
      <c r="E47" s="398"/>
      <c r="F47" s="157">
        <v>3161584</v>
      </c>
      <c r="G47" s="158">
        <v>3156741</v>
      </c>
      <c r="H47" s="51">
        <f t="shared" si="6"/>
        <v>99.8</v>
      </c>
      <c r="I47" s="52">
        <f t="shared" si="7"/>
        <v>4.4000000000000004</v>
      </c>
      <c r="J47" s="40"/>
      <c r="L47" s="163">
        <f t="shared" si="8"/>
        <v>4.4228728222359441</v>
      </c>
    </row>
    <row r="48" spans="3:12" ht="13.5" customHeight="1" x14ac:dyDescent="0.15">
      <c r="C48" s="40"/>
      <c r="D48" s="397" t="s">
        <v>111</v>
      </c>
      <c r="E48" s="398"/>
      <c r="F48" s="157">
        <v>6789097</v>
      </c>
      <c r="G48" s="158">
        <v>6510986</v>
      </c>
      <c r="H48" s="51">
        <f t="shared" si="6"/>
        <v>95.9</v>
      </c>
      <c r="I48" s="64">
        <f t="shared" si="7"/>
        <v>9.1</v>
      </c>
      <c r="J48" s="40"/>
      <c r="L48" s="163">
        <f t="shared" si="8"/>
        <v>9.1224661843840575</v>
      </c>
    </row>
    <row r="49" spans="3:12" ht="13.5" customHeight="1" x14ac:dyDescent="0.15">
      <c r="C49" s="40"/>
      <c r="D49" s="397" t="s">
        <v>112</v>
      </c>
      <c r="E49" s="398"/>
      <c r="F49" s="157">
        <v>50</v>
      </c>
      <c r="G49" s="158">
        <v>0</v>
      </c>
      <c r="H49" s="51">
        <f t="shared" si="6"/>
        <v>0</v>
      </c>
      <c r="I49" s="64">
        <f t="shared" si="7"/>
        <v>0</v>
      </c>
      <c r="J49" s="40"/>
      <c r="L49" s="163">
        <f t="shared" si="8"/>
        <v>0</v>
      </c>
    </row>
    <row r="50" spans="3:12" ht="13.5" customHeight="1" x14ac:dyDescent="0.15">
      <c r="C50" s="40"/>
      <c r="D50" s="397" t="s">
        <v>113</v>
      </c>
      <c r="E50" s="398"/>
      <c r="F50" s="157">
        <v>7476027</v>
      </c>
      <c r="G50" s="158">
        <v>7342440</v>
      </c>
      <c r="H50" s="51">
        <f t="shared" si="6"/>
        <v>98.2</v>
      </c>
      <c r="I50" s="64">
        <f t="shared" si="7"/>
        <v>10.3</v>
      </c>
      <c r="J50" s="40"/>
      <c r="L50" s="163">
        <f t="shared" si="8"/>
        <v>10.287406640233735</v>
      </c>
    </row>
    <row r="51" spans="3:12" ht="13.5" customHeight="1" x14ac:dyDescent="0.15">
      <c r="C51" s="40"/>
      <c r="D51" s="397" t="s">
        <v>114</v>
      </c>
      <c r="E51" s="398"/>
      <c r="F51" s="157">
        <v>3868756</v>
      </c>
      <c r="G51" s="158">
        <v>3867388</v>
      </c>
      <c r="H51" s="51">
        <f t="shared" si="6"/>
        <v>100</v>
      </c>
      <c r="I51" s="64">
        <f t="shared" si="7"/>
        <v>5.4</v>
      </c>
      <c r="J51" s="40"/>
      <c r="L51" s="163">
        <f t="shared" si="8"/>
        <v>5.418552006085207</v>
      </c>
    </row>
    <row r="52" spans="3:12" ht="13.5" customHeight="1" thickBot="1" x14ac:dyDescent="0.2">
      <c r="C52" s="40"/>
      <c r="D52" s="399" t="s">
        <v>115</v>
      </c>
      <c r="E52" s="400"/>
      <c r="F52" s="159">
        <v>34412</v>
      </c>
      <c r="G52" s="160">
        <v>0</v>
      </c>
      <c r="H52" s="55">
        <f t="shared" si="6"/>
        <v>0</v>
      </c>
      <c r="I52" s="56">
        <f>ROUND(G52/$G$53*100,1)</f>
        <v>0</v>
      </c>
      <c r="J52" s="40"/>
      <c r="L52" s="163">
        <f t="shared" si="8"/>
        <v>0</v>
      </c>
    </row>
    <row r="53" spans="3:12" ht="25.5" customHeight="1" thickBot="1" x14ac:dyDescent="0.2">
      <c r="C53" s="40"/>
      <c r="D53" s="391" t="s">
        <v>0</v>
      </c>
      <c r="E53" s="392"/>
      <c r="F53" s="57">
        <f>SUM(F41:F52)</f>
        <v>77410791</v>
      </c>
      <c r="G53" s="58">
        <f>SUM(G41:G52)</f>
        <v>71373090</v>
      </c>
      <c r="H53" s="59">
        <f t="shared" si="6"/>
        <v>92.2</v>
      </c>
      <c r="I53" s="60">
        <f>SUM(I41:I52)</f>
        <v>100</v>
      </c>
      <c r="J53" s="40"/>
    </row>
    <row r="54" spans="3:12" x14ac:dyDescent="0.15">
      <c r="D54" s="40"/>
      <c r="E54" s="40"/>
      <c r="F54" s="40"/>
      <c r="G54" s="40"/>
      <c r="H54" s="40"/>
      <c r="I54" s="40"/>
    </row>
  </sheetData>
  <customSheetViews>
    <customSheetView guid="{864D1787-017E-46EC-87DD-133AB530B48B}" showPageBreaks="1" printArea="1" hiddenColumns="1" state="hidden" view="pageBreakPreview" topLeftCell="B1">
      <selection activeCell="D22" sqref="D22:E22"/>
      <pageMargins left="0.78680555555555554" right="0.55000000000000004" top="0.78680555555555554" bottom="0.76041666666666674" header="0" footer="0"/>
      <pageSetup paperSize="9" pageOrder="overThenDown" orientation="portrait" blackAndWhite="1" horizontalDpi="300" verticalDpi="300" r:id="rId1"/>
      <headerFooter alignWithMargins="0"/>
    </customSheetView>
  </customSheetViews>
  <mergeCells count="38">
    <mergeCell ref="D49:E49"/>
    <mergeCell ref="D48:E48"/>
    <mergeCell ref="D30:E30"/>
    <mergeCell ref="D31:E31"/>
    <mergeCell ref="D46:E46"/>
    <mergeCell ref="D47:E47"/>
    <mergeCell ref="D41:E41"/>
    <mergeCell ref="D42:E42"/>
    <mergeCell ref="D43:E43"/>
    <mergeCell ref="D44:E44"/>
    <mergeCell ref="D39:E39"/>
    <mergeCell ref="D32:E32"/>
    <mergeCell ref="D33:E33"/>
    <mergeCell ref="D34:E34"/>
    <mergeCell ref="D35:E35"/>
    <mergeCell ref="D27:E27"/>
    <mergeCell ref="D28:E28"/>
    <mergeCell ref="D29:E29"/>
    <mergeCell ref="D22:E22"/>
    <mergeCell ref="D23:E23"/>
    <mergeCell ref="D24:E24"/>
    <mergeCell ref="D25:E25"/>
    <mergeCell ref="D53:E53"/>
    <mergeCell ref="D6:E6"/>
    <mergeCell ref="D7:E7"/>
    <mergeCell ref="D50:E50"/>
    <mergeCell ref="D51:E51"/>
    <mergeCell ref="D52:E52"/>
    <mergeCell ref="D40:E40"/>
    <mergeCell ref="D45:E45"/>
    <mergeCell ref="D8:E8"/>
    <mergeCell ref="D16:E16"/>
    <mergeCell ref="D17:E17"/>
    <mergeCell ref="D19:E19"/>
    <mergeCell ref="D20:E20"/>
    <mergeCell ref="D21:E21"/>
    <mergeCell ref="D18:E18"/>
    <mergeCell ref="D26:E26"/>
  </mergeCells>
  <phoneticPr fontId="2"/>
  <dataValidations count="1">
    <dataValidation imeMode="off" allowBlank="1" showInputMessage="1" showErrorMessage="1" sqref="F9:G34 F41:G52"/>
  </dataValidations>
  <printOptions gridLinesSet="0"/>
  <pageMargins left="0.78680555555555554" right="0.55000000000000004" top="0.78680555555555554" bottom="0.76041666666666674" header="0" footer="0"/>
  <pageSetup paperSize="9" pageOrder="overThenDown" orientation="portrait" blackAndWhite="1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V46"/>
  <sheetViews>
    <sheetView showGridLines="0" zoomScale="120" zoomScaleNormal="120" zoomScaleSheetLayoutView="100" workbookViewId="0"/>
  </sheetViews>
  <sheetFormatPr defaultColWidth="8" defaultRowHeight="13.5" x14ac:dyDescent="0.15"/>
  <cols>
    <col min="1" max="1" width="3.25" style="1" customWidth="1"/>
    <col min="2" max="2" width="3.75" style="1" customWidth="1"/>
    <col min="3" max="11" width="8" style="1" customWidth="1"/>
    <col min="12" max="12" width="2.25" style="1" customWidth="1"/>
    <col min="23" max="16384" width="8" style="1"/>
  </cols>
  <sheetData>
    <row r="1" spans="12:12" ht="14.25" customHeight="1" x14ac:dyDescent="0.15"/>
    <row r="2" spans="12:12" ht="13.5" customHeight="1" x14ac:dyDescent="0.15"/>
    <row r="3" spans="12:12" ht="13.5" customHeight="1" x14ac:dyDescent="0.15"/>
    <row r="4" spans="12:12" ht="13.5" customHeight="1" x14ac:dyDescent="0.15"/>
    <row r="5" spans="12:12" x14ac:dyDescent="0.15">
      <c r="L5" s="18"/>
    </row>
    <row r="6" spans="12:12" x14ac:dyDescent="0.15">
      <c r="L6" s="242"/>
    </row>
    <row r="7" spans="12:12" x14ac:dyDescent="0.15">
      <c r="L7" s="242"/>
    </row>
    <row r="8" spans="12:12" x14ac:dyDescent="0.15">
      <c r="L8" s="242"/>
    </row>
    <row r="9" spans="12:12" x14ac:dyDescent="0.15">
      <c r="L9" s="242"/>
    </row>
    <row r="10" spans="12:12" x14ac:dyDescent="0.15">
      <c r="L10" s="242"/>
    </row>
    <row r="11" spans="12:12" x14ac:dyDescent="0.15">
      <c r="L11" s="242"/>
    </row>
    <row r="12" spans="12:12" x14ac:dyDescent="0.15">
      <c r="L12" s="242"/>
    </row>
    <row r="13" spans="12:12" x14ac:dyDescent="0.15">
      <c r="L13" s="242"/>
    </row>
    <row r="14" spans="12:12" x14ac:dyDescent="0.15">
      <c r="L14" s="242"/>
    </row>
    <row r="15" spans="12:12" x14ac:dyDescent="0.15">
      <c r="L15" s="242"/>
    </row>
    <row r="16" spans="12:12" x14ac:dyDescent="0.15">
      <c r="L16" s="242"/>
    </row>
    <row r="17" spans="12:12" x14ac:dyDescent="0.15">
      <c r="L17" s="242"/>
    </row>
    <row r="18" spans="12:12" x14ac:dyDescent="0.15">
      <c r="L18" s="242"/>
    </row>
    <row r="19" spans="12:12" x14ac:dyDescent="0.15">
      <c r="L19" s="242"/>
    </row>
    <row r="20" spans="12:12" x14ac:dyDescent="0.15">
      <c r="L20" s="242"/>
    </row>
    <row r="21" spans="12:12" x14ac:dyDescent="0.15">
      <c r="L21" s="242"/>
    </row>
    <row r="22" spans="12:12" x14ac:dyDescent="0.15">
      <c r="L22" s="242"/>
    </row>
    <row r="23" spans="12:12" x14ac:dyDescent="0.15">
      <c r="L23" s="242"/>
    </row>
    <row r="24" spans="12:12" x14ac:dyDescent="0.15">
      <c r="L24" s="242"/>
    </row>
    <row r="25" spans="12:12" x14ac:dyDescent="0.15">
      <c r="L25" s="242"/>
    </row>
    <row r="26" spans="12:12" x14ac:dyDescent="0.15">
      <c r="L26" s="242"/>
    </row>
    <row r="27" spans="12:12" x14ac:dyDescent="0.15">
      <c r="L27" s="243"/>
    </row>
    <row r="28" spans="12:12" ht="13.5" customHeight="1" x14ac:dyDescent="0.15">
      <c r="L28" s="5"/>
    </row>
    <row r="29" spans="12:12" ht="13.5" customHeight="1" x14ac:dyDescent="0.15"/>
    <row r="30" spans="12:12" ht="13.5" customHeight="1" x14ac:dyDescent="0.15"/>
    <row r="31" spans="12:12" ht="13.5" customHeight="1" x14ac:dyDescent="0.15">
      <c r="L31" s="244"/>
    </row>
    <row r="32" spans="12:12" ht="13.5" customHeight="1" x14ac:dyDescent="0.15">
      <c r="L32" s="21"/>
    </row>
    <row r="33" spans="12:12" ht="13.5" customHeight="1" x14ac:dyDescent="0.15">
      <c r="L33" s="21"/>
    </row>
    <row r="34" spans="12:12" ht="13.5" customHeight="1" x14ac:dyDescent="0.15">
      <c r="L34" s="249"/>
    </row>
    <row r="35" spans="12:12" ht="13.5" customHeight="1" x14ac:dyDescent="0.15">
      <c r="L35" s="21"/>
    </row>
    <row r="36" spans="12:12" ht="13.5" customHeight="1" x14ac:dyDescent="0.15">
      <c r="L36" s="21"/>
    </row>
    <row r="37" spans="12:12" ht="13.5" customHeight="1" x14ac:dyDescent="0.15">
      <c r="L37" s="21"/>
    </row>
    <row r="38" spans="12:12" ht="13.5" customHeight="1" x14ac:dyDescent="0.15">
      <c r="L38" s="21"/>
    </row>
    <row r="39" spans="12:12" ht="13.5" customHeight="1" x14ac:dyDescent="0.15">
      <c r="L39" s="21"/>
    </row>
    <row r="40" spans="12:12" x14ac:dyDescent="0.15">
      <c r="L40" s="21"/>
    </row>
    <row r="41" spans="12:12" x14ac:dyDescent="0.15">
      <c r="L41" s="21"/>
    </row>
    <row r="42" spans="12:12" x14ac:dyDescent="0.15">
      <c r="L42" s="21"/>
    </row>
    <row r="43" spans="12:12" x14ac:dyDescent="0.15">
      <c r="L43" s="21"/>
    </row>
    <row r="44" spans="12:12" x14ac:dyDescent="0.15">
      <c r="L44" s="21"/>
    </row>
    <row r="45" spans="12:12" x14ac:dyDescent="0.15">
      <c r="L45" s="245"/>
    </row>
    <row r="46" spans="12:12" x14ac:dyDescent="0.15">
      <c r="L46"/>
    </row>
  </sheetData>
  <customSheetViews>
    <customSheetView guid="{864D1787-017E-46EC-87DD-133AB530B48B}" showPageBreaks="1" showGridLines="0" printArea="1" view="pageBreakPreview">
      <selection activeCell="M1" sqref="M1:S1048576"/>
      <pageMargins left="0.78740157480314965" right="0.35433070866141736" top="0.78740157480314965" bottom="0.59055118110236227" header="0" footer="0.31496062992125984"/>
      <pageSetup paperSize="9" firstPageNumber="3" pageOrder="overThenDown" orientation="portrait" useFirstPageNumber="1" r:id="rId1"/>
      <headerFooter alignWithMargins="0">
        <oddFooter>&amp;C&amp;"ＭＳ 明朝,標準"－4－</oddFooter>
      </headerFooter>
    </customSheetView>
  </customSheetViews>
  <phoneticPr fontId="2"/>
  <printOptions gridLinesSet="0"/>
  <pageMargins left="0.78740157480314965" right="0.35433070866141736" top="0.78740157480314965" bottom="0.59055118110236227" header="0" footer="0.31496062992125984"/>
  <pageSetup paperSize="9" firstPageNumber="3" pageOrder="overThenDown" orientation="portrait" useFirstPageNumber="1" r:id="rId2"/>
  <headerFooter alignWithMargins="0">
    <oddFooter>&amp;C&amp;"ＭＳ 明朝,標準"－4－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J21" sqref="J21"/>
    </sheetView>
  </sheetViews>
  <sheetFormatPr defaultRowHeight="13.5" x14ac:dyDescent="0.15"/>
  <cols>
    <col min="1" max="1" width="12.375" style="1" customWidth="1"/>
    <col min="2" max="2" width="13.125" style="1" bestFit="1" customWidth="1"/>
    <col min="3" max="3" width="8.625" style="1" customWidth="1"/>
    <col min="4" max="4" width="10.125" style="1" customWidth="1"/>
    <col min="5" max="5" width="11.25" style="1" bestFit="1" customWidth="1"/>
    <col min="6" max="10" width="9" style="1"/>
  </cols>
  <sheetData>
    <row r="1" spans="1:1" x14ac:dyDescent="0.15">
      <c r="A1" s="264" t="s">
        <v>224</v>
      </c>
    </row>
    <row r="2" spans="1:1" x14ac:dyDescent="0.15">
      <c r="A2" s="264" t="s">
        <v>226</v>
      </c>
    </row>
    <row r="3" spans="1:1" x14ac:dyDescent="0.15">
      <c r="A3" s="264" t="s">
        <v>225</v>
      </c>
    </row>
    <row r="4" spans="1:1" x14ac:dyDescent="0.15">
      <c r="A4" s="264"/>
    </row>
    <row r="5" spans="1:1" x14ac:dyDescent="0.15">
      <c r="A5" s="264" t="s">
        <v>227</v>
      </c>
    </row>
    <row r="6" spans="1:1" x14ac:dyDescent="0.15">
      <c r="A6" s="264" t="s">
        <v>228</v>
      </c>
    </row>
    <row r="14" spans="1:1" x14ac:dyDescent="0.15">
      <c r="A14" s="254" t="str">
        <f>+"【図３元データー】平成"&amp;P3一般会計予算決算額!G7&amp;"一般会計歳入・歳出決算額の構成"</f>
        <v>【図３元データー】平成29年度一般会計歳入・歳出決算額の構成</v>
      </c>
    </row>
    <row r="15" spans="1:1" x14ac:dyDescent="0.15">
      <c r="A15" s="5"/>
    </row>
    <row r="16" spans="1:1" ht="14.25" thickBot="1" x14ac:dyDescent="0.2">
      <c r="A16" s="1" t="s">
        <v>229</v>
      </c>
    </row>
    <row r="17" spans="1:6" ht="14.25" thickBot="1" x14ac:dyDescent="0.2">
      <c r="A17" s="6" t="s">
        <v>201</v>
      </c>
      <c r="B17" s="7" t="s">
        <v>202</v>
      </c>
      <c r="C17" s="8" t="s">
        <v>203</v>
      </c>
      <c r="D17" s="6" t="s">
        <v>201</v>
      </c>
      <c r="E17" s="7" t="s">
        <v>202</v>
      </c>
      <c r="F17" s="8" t="s">
        <v>203</v>
      </c>
    </row>
    <row r="18" spans="1:6" x14ac:dyDescent="0.15">
      <c r="A18" s="9" t="s">
        <v>204</v>
      </c>
      <c r="B18" s="256">
        <f>P3一般会計予算決算額!I9</f>
        <v>28667992</v>
      </c>
      <c r="C18" s="246">
        <f t="shared" ref="C18:C25" si="0">ROUND(B18/$B$25*100,1)</f>
        <v>31.9</v>
      </c>
      <c r="D18" s="408" t="s">
        <v>10</v>
      </c>
      <c r="E18" s="411">
        <f>SUM(B18:B20)</f>
        <v>36267300</v>
      </c>
      <c r="F18" s="414">
        <f>ROUND(E18/$E$25*100,1)</f>
        <v>40.299999999999997</v>
      </c>
    </row>
    <row r="19" spans="1:6" x14ac:dyDescent="0.15">
      <c r="A19" s="9" t="s">
        <v>12</v>
      </c>
      <c r="B19" s="255">
        <f>P3一般会計予算決算額!I33</f>
        <v>2577932</v>
      </c>
      <c r="C19" s="247">
        <f t="shared" si="0"/>
        <v>2.9</v>
      </c>
      <c r="D19" s="409"/>
      <c r="E19" s="412"/>
      <c r="F19" s="415" t="e">
        <f>ROUND(E19/#REF!*100,1)</f>
        <v>#REF!</v>
      </c>
    </row>
    <row r="20" spans="1:6" x14ac:dyDescent="0.15">
      <c r="A20" s="9" t="s">
        <v>14</v>
      </c>
      <c r="B20" s="260">
        <f>P3一般会計予算決算額!I26+P3一般会計予算決算額!I27+P3一般会計予算決算額!I30+P3一般会計予算決算額!I31+P3一般会計予算決算額!I32+P3一般会計予算決算額!I35</f>
        <v>5021376</v>
      </c>
      <c r="C20" s="247">
        <f t="shared" si="0"/>
        <v>5.6</v>
      </c>
      <c r="D20" s="410"/>
      <c r="E20" s="413"/>
      <c r="F20" s="416" t="e">
        <f>ROUND(E20/#REF!*100,1)</f>
        <v>#REF!</v>
      </c>
    </row>
    <row r="21" spans="1:6" x14ac:dyDescent="0.15">
      <c r="A21" s="9" t="s">
        <v>205</v>
      </c>
      <c r="B21" s="257">
        <f>P3一般会計予算決算額!I29</f>
        <v>6053932</v>
      </c>
      <c r="C21" s="247">
        <f t="shared" si="0"/>
        <v>6.7</v>
      </c>
      <c r="D21" s="417" t="s">
        <v>17</v>
      </c>
      <c r="E21" s="420">
        <f>SUM(B21:B24)</f>
        <v>53682848</v>
      </c>
      <c r="F21" s="423">
        <f>ROUND(E21/$E$25*100,1)</f>
        <v>59.7</v>
      </c>
    </row>
    <row r="22" spans="1:6" x14ac:dyDescent="0.15">
      <c r="A22" s="9" t="s">
        <v>19</v>
      </c>
      <c r="B22" s="124">
        <f>P3一般会計予算決算額!I17+P3一般会計予算決算額!I18+P3一般会計予算決算額!I19+P3一般会計予算決算額!I20+P3一般会計予算決算額!I21+P3一般会計予算決算額!I22+P3一般会計予算決算額!I23+P3一般会計予算決算額!I25+P3一般会計予算決算額!I34</f>
        <v>13684794</v>
      </c>
      <c r="C22" s="247">
        <f t="shared" si="0"/>
        <v>15.2</v>
      </c>
      <c r="D22" s="418"/>
      <c r="E22" s="421"/>
      <c r="F22" s="424"/>
    </row>
    <row r="23" spans="1:6" x14ac:dyDescent="0.15">
      <c r="A23" s="9" t="s">
        <v>206</v>
      </c>
      <c r="B23" s="259">
        <f>P3一般会計予算決算額!I24</f>
        <v>11793574</v>
      </c>
      <c r="C23" s="247">
        <f t="shared" si="0"/>
        <v>13.1</v>
      </c>
      <c r="D23" s="418"/>
      <c r="E23" s="421"/>
      <c r="F23" s="424"/>
    </row>
    <row r="24" spans="1:6" ht="14.25" thickBot="1" x14ac:dyDescent="0.2">
      <c r="A24" s="9" t="s">
        <v>207</v>
      </c>
      <c r="B24" s="258">
        <f>P3一般会計予算決算額!I28</f>
        <v>22150548</v>
      </c>
      <c r="C24" s="248">
        <f t="shared" si="0"/>
        <v>24.6</v>
      </c>
      <c r="D24" s="419"/>
      <c r="E24" s="422"/>
      <c r="F24" s="425"/>
    </row>
    <row r="25" spans="1:6" ht="14.25" thickBot="1" x14ac:dyDescent="0.2">
      <c r="A25" s="14" t="s">
        <v>24</v>
      </c>
      <c r="B25" s="15">
        <f>SUM(B18:B24)</f>
        <v>89950148</v>
      </c>
      <c r="C25" s="16">
        <f t="shared" si="0"/>
        <v>100</v>
      </c>
      <c r="D25" s="14" t="s">
        <v>24</v>
      </c>
      <c r="E25" s="15">
        <f>SUM(E18:E24)</f>
        <v>89950148</v>
      </c>
      <c r="F25" s="16">
        <f>ROUND(E25/$E$25*100,1)</f>
        <v>100</v>
      </c>
    </row>
    <row r="26" spans="1:6" x14ac:dyDescent="0.15">
      <c r="A26" s="261" t="s">
        <v>221</v>
      </c>
    </row>
    <row r="27" spans="1:6" x14ac:dyDescent="0.15">
      <c r="A27" s="5"/>
    </row>
    <row r="30" spans="1:6" ht="14.25" thickBot="1" x14ac:dyDescent="0.2">
      <c r="A30" s="1" t="s">
        <v>230</v>
      </c>
    </row>
    <row r="31" spans="1:6" ht="14.25" thickBot="1" x14ac:dyDescent="0.2">
      <c r="A31" s="6" t="s">
        <v>208</v>
      </c>
      <c r="B31" s="250" t="s">
        <v>2</v>
      </c>
      <c r="C31" s="251" t="s">
        <v>209</v>
      </c>
    </row>
    <row r="32" spans="1:6" x14ac:dyDescent="0.15">
      <c r="A32" s="30" t="s">
        <v>211</v>
      </c>
      <c r="B32" s="31">
        <f>P3一般会計予算決算額!I42</f>
        <v>483403</v>
      </c>
      <c r="C32" s="156">
        <f>ROUND(B32/$B$42*100,1)</f>
        <v>0.5</v>
      </c>
    </row>
    <row r="33" spans="1:4" x14ac:dyDescent="0.15">
      <c r="A33" s="30" t="s">
        <v>212</v>
      </c>
      <c r="B33" s="31">
        <f>P3一般会計予算決算額!I43</f>
        <v>5396760</v>
      </c>
      <c r="C33" s="156">
        <f>ROUND(B33/$B$42*100,1)</f>
        <v>6.1</v>
      </c>
    </row>
    <row r="34" spans="1:4" x14ac:dyDescent="0.15">
      <c r="A34" s="30" t="s">
        <v>213</v>
      </c>
      <c r="B34" s="31">
        <f>P3一般会計予算決算額!I44</f>
        <v>45632544</v>
      </c>
      <c r="C34" s="156">
        <f>ROUND(B34/$B$42*100,1)</f>
        <v>51.7</v>
      </c>
    </row>
    <row r="35" spans="1:4" x14ac:dyDescent="0.15">
      <c r="A35" s="30" t="s">
        <v>214</v>
      </c>
      <c r="B35" s="31">
        <f>P3一般会計予算決算額!I45</f>
        <v>10113742</v>
      </c>
      <c r="C35" s="156">
        <v>10.6</v>
      </c>
    </row>
    <row r="36" spans="1:4" x14ac:dyDescent="0.15">
      <c r="A36" s="30" t="s">
        <v>215</v>
      </c>
      <c r="B36" s="31">
        <f>P3一般会計予算決算額!I46</f>
        <v>221422</v>
      </c>
      <c r="C36" s="156">
        <f>ROUND(B36/$B$42*100,1)</f>
        <v>0.3</v>
      </c>
    </row>
    <row r="37" spans="1:4" x14ac:dyDescent="0.15">
      <c r="A37" s="30" t="s">
        <v>216</v>
      </c>
      <c r="B37" s="31">
        <f>P3一般会計予算決算額!I47</f>
        <v>8917045</v>
      </c>
      <c r="C37" s="156">
        <f>ROUND(B37/$B$42*100,1)</f>
        <v>10.1</v>
      </c>
    </row>
    <row r="38" spans="1:4" x14ac:dyDescent="0.15">
      <c r="A38" s="30" t="s">
        <v>217</v>
      </c>
      <c r="B38" s="31">
        <f>P3一般会計予算決算額!I48</f>
        <v>2957966</v>
      </c>
      <c r="C38" s="156">
        <f>ROUND(B38/$B$42*100,1)</f>
        <v>3.3</v>
      </c>
    </row>
    <row r="39" spans="1:4" x14ac:dyDescent="0.15">
      <c r="A39" s="30" t="s">
        <v>218</v>
      </c>
      <c r="B39" s="31">
        <f>P3一般会計予算決算額!I49</f>
        <v>5878721</v>
      </c>
      <c r="C39" s="156">
        <f>ROUND(B39/$B$42*100,1)</f>
        <v>6.7</v>
      </c>
    </row>
    <row r="40" spans="1:4" x14ac:dyDescent="0.15">
      <c r="A40" s="30" t="s">
        <v>219</v>
      </c>
      <c r="B40" s="31">
        <f>P3一般会計予算決算額!I51</f>
        <v>6242098</v>
      </c>
      <c r="C40" s="156">
        <f>ROUND(B40/$B$42*100,1)</f>
        <v>7.1</v>
      </c>
    </row>
    <row r="41" spans="1:4" ht="14.25" thickBot="1" x14ac:dyDescent="0.2">
      <c r="A41" s="30" t="s">
        <v>220</v>
      </c>
      <c r="B41" s="31">
        <f>P3一般会計予算決算額!I52</f>
        <v>2481457</v>
      </c>
      <c r="C41" s="156">
        <v>2.2000000000000002</v>
      </c>
      <c r="D41" s="1" t="s">
        <v>223</v>
      </c>
    </row>
    <row r="42" spans="1:4" ht="14.25" thickBot="1" x14ac:dyDescent="0.2">
      <c r="A42" s="34" t="s">
        <v>24</v>
      </c>
      <c r="B42" s="35">
        <f>SUM(B32:B41)</f>
        <v>88325158</v>
      </c>
      <c r="C42" s="36">
        <f>SUM(C32:C41)</f>
        <v>98.6</v>
      </c>
    </row>
    <row r="43" spans="1:4" x14ac:dyDescent="0.15">
      <c r="A43" s="261" t="s">
        <v>222</v>
      </c>
    </row>
    <row r="44" spans="1:4" x14ac:dyDescent="0.15">
      <c r="A44" s="5"/>
    </row>
    <row r="45" spans="1:4" x14ac:dyDescent="0.15">
      <c r="A45" s="5"/>
      <c r="B45"/>
    </row>
    <row r="46" spans="1:4" x14ac:dyDescent="0.15">
      <c r="A46"/>
    </row>
  </sheetData>
  <mergeCells count="6">
    <mergeCell ref="D18:D20"/>
    <mergeCell ref="E18:E20"/>
    <mergeCell ref="F18:F20"/>
    <mergeCell ref="D21:D24"/>
    <mergeCell ref="E21:E24"/>
    <mergeCell ref="F21:F24"/>
  </mergeCells>
  <phoneticPr fontId="1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M47"/>
  <sheetViews>
    <sheetView view="pageBreakPreview" topLeftCell="A2" zoomScaleNormal="100" zoomScaleSheetLayoutView="100" workbookViewId="0">
      <pane xSplit="1" ySplit="3" topLeftCell="B29" activePane="bottomRight" state="frozen"/>
      <selection activeCell="A2" sqref="A2"/>
      <selection pane="topRight" activeCell="B2" sqref="B2"/>
      <selection pane="bottomLeft" activeCell="A5" sqref="A5"/>
      <selection pane="bottomRight" activeCell="E38" sqref="E38"/>
    </sheetView>
  </sheetViews>
  <sheetFormatPr defaultColWidth="8" defaultRowHeight="12.75" x14ac:dyDescent="0.15"/>
  <cols>
    <col min="1" max="1" width="2.625" style="1" customWidth="1"/>
    <col min="2" max="2" width="3" style="1" customWidth="1"/>
    <col min="3" max="3" width="22.25" style="1" bestFit="1" customWidth="1"/>
    <col min="4" max="4" width="14" style="1" customWidth="1"/>
    <col min="5" max="5" width="12.375" style="1" customWidth="1"/>
    <col min="6" max="6" width="1.875" style="1" customWidth="1"/>
    <col min="7" max="7" width="8" style="1" customWidth="1"/>
    <col min="8" max="8" width="12.375" style="1" bestFit="1" customWidth="1"/>
    <col min="9" max="9" width="14.25" style="1" customWidth="1"/>
    <col min="10" max="10" width="8" style="1" customWidth="1"/>
    <col min="11" max="11" width="12.375" style="1" bestFit="1" customWidth="1"/>
    <col min="12" max="12" width="14.25" style="1" customWidth="1"/>
    <col min="13" max="16384" width="8" style="1"/>
  </cols>
  <sheetData>
    <row r="1" spans="2:13" hidden="1" x14ac:dyDescent="0.15"/>
    <row r="2" spans="2:13" x14ac:dyDescent="0.15">
      <c r="B2" s="2"/>
      <c r="D2" s="1" t="s">
        <v>193</v>
      </c>
    </row>
    <row r="3" spans="2:13" ht="17.25" x14ac:dyDescent="0.2">
      <c r="B3" s="3" t="s">
        <v>183</v>
      </c>
    </row>
    <row r="4" spans="2:13" ht="6" customHeight="1" x14ac:dyDescent="0.15"/>
    <row r="5" spans="2:13" ht="19.5" customHeight="1" thickBot="1" x14ac:dyDescent="0.2">
      <c r="B5" s="4" t="s">
        <v>4</v>
      </c>
    </row>
    <row r="6" spans="2:13" ht="24.75" customHeight="1" thickBot="1" x14ac:dyDescent="0.2">
      <c r="B6" s="5"/>
      <c r="C6" s="6" t="s">
        <v>5</v>
      </c>
      <c r="D6" s="7" t="s">
        <v>6</v>
      </c>
      <c r="E6" s="8" t="s">
        <v>7</v>
      </c>
      <c r="F6" s="5"/>
      <c r="H6" s="6" t="s">
        <v>5</v>
      </c>
      <c r="I6" s="7" t="s">
        <v>6</v>
      </c>
      <c r="J6" s="8" t="s">
        <v>8</v>
      </c>
      <c r="K6" s="6" t="s">
        <v>5</v>
      </c>
      <c r="L6" s="7" t="s">
        <v>6</v>
      </c>
      <c r="M6" s="8" t="s">
        <v>8</v>
      </c>
    </row>
    <row r="7" spans="2:13" ht="13.5" customHeight="1" x14ac:dyDescent="0.15">
      <c r="B7" s="5"/>
      <c r="C7" s="9" t="s">
        <v>9</v>
      </c>
      <c r="D7" s="123">
        <v>29886868</v>
      </c>
      <c r="E7" s="11">
        <f>ROUND(D7/$D$28*100,1)</f>
        <v>41.7</v>
      </c>
      <c r="F7" s="5"/>
      <c r="H7" s="9" t="s">
        <v>9</v>
      </c>
      <c r="I7" s="10">
        <f>D7</f>
        <v>29886868</v>
      </c>
      <c r="J7" s="11">
        <f t="shared" ref="J7:J14" si="0">ROUND(I7/$I$14*100,1)</f>
        <v>41.7</v>
      </c>
      <c r="K7" s="432" t="s">
        <v>10</v>
      </c>
      <c r="L7" s="435">
        <f>SUM(I7:I9)</f>
        <v>36126154</v>
      </c>
      <c r="M7" s="414">
        <f>ROUND(L7/$L$14*100,1)</f>
        <v>50.4</v>
      </c>
    </row>
    <row r="8" spans="2:13" ht="13.5" customHeight="1" x14ac:dyDescent="0.15">
      <c r="B8" s="5"/>
      <c r="C8" s="9" t="s">
        <v>11</v>
      </c>
      <c r="D8" s="124">
        <v>437002</v>
      </c>
      <c r="E8" s="13">
        <f>ROUND(D8/$D$28*100,1)</f>
        <v>0.6</v>
      </c>
      <c r="F8" s="5"/>
      <c r="H8" s="9" t="s">
        <v>12</v>
      </c>
      <c r="I8" s="12">
        <f>D26</f>
        <v>3167315</v>
      </c>
      <c r="J8" s="13">
        <f>ROUND(I8/$I$14*100,1)</f>
        <v>4.4000000000000004</v>
      </c>
      <c r="K8" s="433"/>
      <c r="L8" s="436"/>
      <c r="M8" s="415">
        <f>ROUND(L8/$L$14*100,1)</f>
        <v>0</v>
      </c>
    </row>
    <row r="9" spans="2:13" ht="13.5" customHeight="1" x14ac:dyDescent="0.15">
      <c r="B9" s="5"/>
      <c r="C9" s="9" t="s">
        <v>13</v>
      </c>
      <c r="D9" s="124">
        <v>200148</v>
      </c>
      <c r="E9" s="13">
        <f>ROUND(D9/$D$28*100,1)</f>
        <v>0.3</v>
      </c>
      <c r="F9" s="5"/>
      <c r="H9" s="9" t="s">
        <v>14</v>
      </c>
      <c r="I9" s="12">
        <f>D18+D19+D22+D23+D24+D25</f>
        <v>3071971</v>
      </c>
      <c r="J9" s="13">
        <f t="shared" si="0"/>
        <v>4.3</v>
      </c>
      <c r="K9" s="434"/>
      <c r="L9" s="437"/>
      <c r="M9" s="416">
        <f>ROUND(L9/$L$14*100,1)</f>
        <v>0</v>
      </c>
    </row>
    <row r="10" spans="2:13" ht="13.5" customHeight="1" x14ac:dyDescent="0.15">
      <c r="B10" s="5"/>
      <c r="C10" s="9" t="s">
        <v>177</v>
      </c>
      <c r="D10" s="124">
        <v>78756</v>
      </c>
      <c r="E10" s="13">
        <f>ROUND(D10/$D$28*100,1)</f>
        <v>0.1</v>
      </c>
      <c r="F10" s="5"/>
      <c r="H10" s="9" t="s">
        <v>16</v>
      </c>
      <c r="I10" s="12">
        <f>D21</f>
        <v>4380095</v>
      </c>
      <c r="J10" s="13">
        <f t="shared" si="0"/>
        <v>6.1</v>
      </c>
      <c r="K10" s="426" t="s">
        <v>17</v>
      </c>
      <c r="L10" s="429">
        <f>SUM(I10:I13)</f>
        <v>35602574</v>
      </c>
      <c r="M10" s="423">
        <f>ROUND(L10/$L$14*100,1)</f>
        <v>49.6</v>
      </c>
    </row>
    <row r="11" spans="2:13" ht="13.5" customHeight="1" x14ac:dyDescent="0.15">
      <c r="B11" s="5"/>
      <c r="C11" s="9" t="s">
        <v>178</v>
      </c>
      <c r="D11" s="124">
        <v>27897</v>
      </c>
      <c r="E11" s="13">
        <f>ROUND(D11/$D$28*100,1)</f>
        <v>0</v>
      </c>
      <c r="F11" s="5"/>
      <c r="H11" s="9" t="s">
        <v>19</v>
      </c>
      <c r="I11" s="12">
        <f>SUM(D8:D15)+D17+D27</f>
        <v>8778145</v>
      </c>
      <c r="J11" s="13">
        <f t="shared" si="0"/>
        <v>12.2</v>
      </c>
      <c r="K11" s="427"/>
      <c r="L11" s="430"/>
      <c r="M11" s="424"/>
    </row>
    <row r="12" spans="2:13" ht="13.5" customHeight="1" x14ac:dyDescent="0.15">
      <c r="B12" s="5"/>
      <c r="C12" s="9" t="s">
        <v>15</v>
      </c>
      <c r="D12" s="124">
        <v>0</v>
      </c>
      <c r="E12" s="13">
        <f t="shared" ref="E12:E25" si="1">ROUND(D12/$D$28*100,1)</f>
        <v>0</v>
      </c>
      <c r="F12" s="5"/>
      <c r="H12" s="9" t="s">
        <v>21</v>
      </c>
      <c r="I12" s="12">
        <f>D16</f>
        <v>9383644</v>
      </c>
      <c r="J12" s="13">
        <f t="shared" si="0"/>
        <v>13.1</v>
      </c>
      <c r="K12" s="427"/>
      <c r="L12" s="430"/>
      <c r="M12" s="424"/>
    </row>
    <row r="13" spans="2:13" ht="13.5" customHeight="1" thickBot="1" x14ac:dyDescent="0.2">
      <c r="B13" s="5"/>
      <c r="C13" s="9" t="s">
        <v>18</v>
      </c>
      <c r="D13" s="124">
        <v>1906699</v>
      </c>
      <c r="E13" s="13">
        <f t="shared" si="1"/>
        <v>2.7</v>
      </c>
      <c r="F13" s="5"/>
      <c r="H13" s="9" t="s">
        <v>23</v>
      </c>
      <c r="I13" s="12">
        <f>D20</f>
        <v>13060690</v>
      </c>
      <c r="J13" s="13">
        <f t="shared" si="0"/>
        <v>18.2</v>
      </c>
      <c r="K13" s="428"/>
      <c r="L13" s="431"/>
      <c r="M13" s="425"/>
    </row>
    <row r="14" spans="2:13" ht="13.5" customHeight="1" thickBot="1" x14ac:dyDescent="0.2">
      <c r="B14" s="5"/>
      <c r="C14" s="9" t="s">
        <v>20</v>
      </c>
      <c r="D14" s="124">
        <v>362984</v>
      </c>
      <c r="E14" s="13">
        <f t="shared" si="1"/>
        <v>0.5</v>
      </c>
      <c r="F14" s="5"/>
      <c r="H14" s="14" t="s">
        <v>24</v>
      </c>
      <c r="I14" s="15">
        <f>SUM(I7:I13)</f>
        <v>71728728</v>
      </c>
      <c r="J14" s="16">
        <f t="shared" si="0"/>
        <v>100</v>
      </c>
      <c r="K14" s="14" t="s">
        <v>24</v>
      </c>
      <c r="L14" s="15">
        <f>SUM(L7:L13)</f>
        <v>71728728</v>
      </c>
      <c r="M14" s="16">
        <f>ROUND(L14/$L$14*100,1)</f>
        <v>100</v>
      </c>
    </row>
    <row r="15" spans="2:13" ht="13.5" customHeight="1" x14ac:dyDescent="0.15">
      <c r="B15" s="5"/>
      <c r="C15" s="9" t="s">
        <v>22</v>
      </c>
      <c r="D15" s="124">
        <v>462928</v>
      </c>
      <c r="E15" s="13">
        <f>ROUND(D15/$D$28*100,1)</f>
        <v>0.6</v>
      </c>
      <c r="F15" s="5"/>
    </row>
    <row r="16" spans="2:13" ht="13.5" customHeight="1" x14ac:dyDescent="0.15">
      <c r="B16" s="5"/>
      <c r="C16" s="9" t="s">
        <v>21</v>
      </c>
      <c r="D16" s="124">
        <v>9383644</v>
      </c>
      <c r="E16" s="13">
        <f t="shared" si="1"/>
        <v>13.1</v>
      </c>
      <c r="F16" s="5"/>
      <c r="J16" s="17">
        <f>SUM(J7:J13)</f>
        <v>100</v>
      </c>
    </row>
    <row r="17" spans="2:10" ht="13.5" customHeight="1" x14ac:dyDescent="0.15">
      <c r="B17" s="5"/>
      <c r="C17" s="9" t="s">
        <v>25</v>
      </c>
      <c r="D17" s="124">
        <v>39831</v>
      </c>
      <c r="E17" s="13">
        <f t="shared" si="1"/>
        <v>0.1</v>
      </c>
      <c r="F17" s="5"/>
    </row>
    <row r="18" spans="2:10" ht="13.5" customHeight="1" x14ac:dyDescent="0.15">
      <c r="B18" s="5"/>
      <c r="C18" s="9" t="s">
        <v>26</v>
      </c>
      <c r="D18" s="124">
        <v>988377</v>
      </c>
      <c r="E18" s="13">
        <f t="shared" si="1"/>
        <v>1.4</v>
      </c>
      <c r="F18" s="5"/>
    </row>
    <row r="19" spans="2:10" ht="13.5" customHeight="1" x14ac:dyDescent="0.15">
      <c r="B19" s="5"/>
      <c r="C19" s="9" t="s">
        <v>27</v>
      </c>
      <c r="D19" s="124">
        <v>781616</v>
      </c>
      <c r="E19" s="13">
        <f>ROUND(D19/$D$28*100,1)</f>
        <v>1.1000000000000001</v>
      </c>
      <c r="F19" s="5"/>
      <c r="H19" s="18"/>
      <c r="I19" s="18"/>
      <c r="J19" s="18"/>
    </row>
    <row r="20" spans="2:10" ht="13.5" customHeight="1" x14ac:dyDescent="0.15">
      <c r="B20" s="5"/>
      <c r="C20" s="9" t="s">
        <v>28</v>
      </c>
      <c r="D20" s="124">
        <v>13060690</v>
      </c>
      <c r="E20" s="13">
        <f>ROUND(D20/$D$28*100,1)</f>
        <v>18.2</v>
      </c>
      <c r="F20" s="5"/>
      <c r="H20" s="19"/>
      <c r="I20" s="20"/>
      <c r="J20" s="21"/>
    </row>
    <row r="21" spans="2:10" ht="13.5" customHeight="1" x14ac:dyDescent="0.15">
      <c r="B21" s="5"/>
      <c r="C21" s="9" t="s">
        <v>29</v>
      </c>
      <c r="D21" s="124">
        <v>4380095</v>
      </c>
      <c r="E21" s="165">
        <f>ROUND(D21/$D$28*100,1)</f>
        <v>6.1</v>
      </c>
      <c r="F21" s="5"/>
      <c r="H21" s="19"/>
      <c r="I21" s="20"/>
      <c r="J21" s="21"/>
    </row>
    <row r="22" spans="2:10" ht="13.5" customHeight="1" x14ac:dyDescent="0.15">
      <c r="B22" s="5"/>
      <c r="C22" s="9" t="s">
        <v>30</v>
      </c>
      <c r="D22" s="124">
        <v>481343</v>
      </c>
      <c r="E22" s="13">
        <f>ROUND(D22/$D$28*100,1)</f>
        <v>0.7</v>
      </c>
      <c r="F22" s="5"/>
      <c r="H22" s="19"/>
      <c r="I22" s="20"/>
      <c r="J22" s="21"/>
    </row>
    <row r="23" spans="2:10" ht="13.5" customHeight="1" x14ac:dyDescent="0.15">
      <c r="B23" s="5"/>
      <c r="C23" s="9" t="s">
        <v>31</v>
      </c>
      <c r="D23" s="124">
        <v>1433</v>
      </c>
      <c r="E23" s="13">
        <f t="shared" si="1"/>
        <v>0</v>
      </c>
      <c r="F23" s="5"/>
      <c r="H23" s="19"/>
      <c r="I23" s="20"/>
      <c r="J23" s="21"/>
    </row>
    <row r="24" spans="2:10" ht="13.5" customHeight="1" x14ac:dyDescent="0.15">
      <c r="B24" s="5"/>
      <c r="C24" s="9" t="s">
        <v>32</v>
      </c>
      <c r="D24" s="124">
        <v>520115</v>
      </c>
      <c r="E24" s="13">
        <f>ROUND(D24/$D$28*100,1)</f>
        <v>0.7</v>
      </c>
      <c r="F24" s="5"/>
      <c r="H24" s="19"/>
      <c r="I24" s="20"/>
      <c r="J24" s="21"/>
    </row>
    <row r="25" spans="2:10" ht="13.5" customHeight="1" x14ac:dyDescent="0.15">
      <c r="B25" s="5"/>
      <c r="C25" s="9" t="s">
        <v>33</v>
      </c>
      <c r="D25" s="124">
        <v>299087</v>
      </c>
      <c r="E25" s="13">
        <f t="shared" si="1"/>
        <v>0.4</v>
      </c>
      <c r="F25" s="5"/>
      <c r="H25" s="19"/>
      <c r="I25" s="20"/>
      <c r="J25" s="21"/>
    </row>
    <row r="26" spans="2:10" ht="13.5" customHeight="1" x14ac:dyDescent="0.15">
      <c r="B26" s="5"/>
      <c r="C26" s="9" t="s">
        <v>34</v>
      </c>
      <c r="D26" s="124">
        <v>3167315</v>
      </c>
      <c r="E26" s="13">
        <f>ROUND(D26/$D$28*100,1)</f>
        <v>4.4000000000000004</v>
      </c>
      <c r="F26" s="5"/>
      <c r="H26" s="19"/>
      <c r="I26" s="20"/>
      <c r="J26" s="21"/>
    </row>
    <row r="27" spans="2:10" ht="13.5" customHeight="1" thickBot="1" x14ac:dyDescent="0.2">
      <c r="B27" s="5"/>
      <c r="C27" s="22" t="s">
        <v>35</v>
      </c>
      <c r="D27" s="125">
        <v>5261900</v>
      </c>
      <c r="E27" s="23">
        <f>ROUND(D27/$D$28*100,1)</f>
        <v>7.3</v>
      </c>
      <c r="F27" s="5"/>
      <c r="H27" s="19"/>
      <c r="I27" s="20"/>
      <c r="J27" s="21"/>
    </row>
    <row r="28" spans="2:10" ht="27.75" customHeight="1" thickBot="1" x14ac:dyDescent="0.2">
      <c r="B28" s="5"/>
      <c r="C28" s="24" t="s">
        <v>0</v>
      </c>
      <c r="D28" s="25">
        <f>SUM(D7:D27)</f>
        <v>71728728</v>
      </c>
      <c r="E28" s="26">
        <f>SUM(E7:E27)</f>
        <v>100.00000000000001</v>
      </c>
      <c r="F28" s="5"/>
    </row>
    <row r="29" spans="2:10" ht="6.75" customHeight="1" x14ac:dyDescent="0.15">
      <c r="C29" s="5"/>
      <c r="D29" s="5"/>
      <c r="E29" s="5"/>
    </row>
    <row r="30" spans="2:10" ht="7.5" customHeight="1" x14ac:dyDescent="0.15"/>
    <row r="31" spans="2:10" ht="18" customHeight="1" thickBot="1" x14ac:dyDescent="0.2">
      <c r="B31" s="4" t="s">
        <v>36</v>
      </c>
    </row>
    <row r="32" spans="2:10" ht="24.75" customHeight="1" thickBot="1" x14ac:dyDescent="0.2">
      <c r="B32" s="5"/>
      <c r="C32" s="24" t="s">
        <v>1</v>
      </c>
      <c r="D32" s="27" t="s">
        <v>2</v>
      </c>
      <c r="E32" s="28" t="s">
        <v>3</v>
      </c>
      <c r="F32" s="5"/>
      <c r="H32" s="29" t="s">
        <v>37</v>
      </c>
      <c r="I32" s="27" t="s">
        <v>2</v>
      </c>
      <c r="J32" s="8" t="s">
        <v>38</v>
      </c>
    </row>
    <row r="33" spans="2:13" ht="16.5" customHeight="1" x14ac:dyDescent="0.15">
      <c r="B33" s="5"/>
      <c r="C33" s="9" t="s">
        <v>39</v>
      </c>
      <c r="D33" s="123">
        <v>556723</v>
      </c>
      <c r="E33" s="11">
        <f t="shared" ref="E33:E45" si="2">ROUND(D33/$D$46*100,1)</f>
        <v>0.8</v>
      </c>
      <c r="F33" s="5"/>
      <c r="H33" s="30" t="str">
        <f t="shared" ref="H33:I40" si="3">C33</f>
        <v>議会費</v>
      </c>
      <c r="I33" s="31">
        <f t="shared" si="3"/>
        <v>556723</v>
      </c>
      <c r="J33" s="156">
        <f t="shared" ref="J33:J41" si="4">ROUND(I33/$I$44*100,1)</f>
        <v>0.8</v>
      </c>
      <c r="L33" s="166">
        <f>D33/$D$46*100</f>
        <v>0.78001807123665234</v>
      </c>
      <c r="M33" s="166">
        <f>+I33/$I$44*100</f>
        <v>0.78001807123665234</v>
      </c>
    </row>
    <row r="34" spans="2:13" ht="13.5" customHeight="1" x14ac:dyDescent="0.15">
      <c r="B34" s="5"/>
      <c r="C34" s="9" t="s">
        <v>40</v>
      </c>
      <c r="D34" s="124">
        <v>9348905</v>
      </c>
      <c r="E34" s="13">
        <f>ROUND(D34/$D$46*100,1)</f>
        <v>13.1</v>
      </c>
      <c r="F34" s="5"/>
      <c r="H34" s="30" t="str">
        <f t="shared" si="3"/>
        <v>総務費</v>
      </c>
      <c r="I34" s="31">
        <f t="shared" si="3"/>
        <v>9348905</v>
      </c>
      <c r="J34" s="32">
        <f t="shared" si="4"/>
        <v>13.1</v>
      </c>
      <c r="L34" s="166">
        <f t="shared" ref="L34:L43" si="5">D34/$D$46*100</f>
        <v>13.098641238595668</v>
      </c>
      <c r="M34" s="166">
        <f t="shared" ref="M34:M43" si="6">+I34/$I$44*100</f>
        <v>13.098641238595668</v>
      </c>
    </row>
    <row r="35" spans="2:13" ht="13.5" customHeight="1" x14ac:dyDescent="0.15">
      <c r="B35" s="5"/>
      <c r="C35" s="9" t="s">
        <v>41</v>
      </c>
      <c r="D35" s="124">
        <v>29213038</v>
      </c>
      <c r="E35" s="148">
        <f>ROUND(D35/$D$46*100,1)+0.1</f>
        <v>41</v>
      </c>
      <c r="F35" s="5"/>
      <c r="H35" s="30" t="str">
        <f t="shared" si="3"/>
        <v>民生費</v>
      </c>
      <c r="I35" s="31">
        <f t="shared" si="3"/>
        <v>29213038</v>
      </c>
      <c r="J35" s="133">
        <f>ROUND(I35/$I$44*100,1)+0.1</f>
        <v>41</v>
      </c>
      <c r="L35" s="166">
        <f t="shared" si="5"/>
        <v>40.930045203311224</v>
      </c>
      <c r="M35" s="166">
        <f t="shared" si="6"/>
        <v>40.930045203311224</v>
      </c>
    </row>
    <row r="36" spans="2:13" ht="13.5" customHeight="1" x14ac:dyDescent="0.15">
      <c r="B36" s="5"/>
      <c r="C36" s="9" t="s">
        <v>42</v>
      </c>
      <c r="D36" s="124">
        <v>4087486</v>
      </c>
      <c r="E36" s="13">
        <f t="shared" si="2"/>
        <v>5.7</v>
      </c>
      <c r="F36" s="5"/>
      <c r="H36" s="30" t="str">
        <f t="shared" si="3"/>
        <v>衛生費</v>
      </c>
      <c r="I36" s="31">
        <f t="shared" si="3"/>
        <v>4087486</v>
      </c>
      <c r="J36" s="32">
        <f t="shared" si="4"/>
        <v>5.7</v>
      </c>
      <c r="L36" s="166">
        <f t="shared" si="5"/>
        <v>5.726928734625333</v>
      </c>
      <c r="M36" s="166">
        <f t="shared" si="6"/>
        <v>5.726928734625333</v>
      </c>
    </row>
    <row r="37" spans="2:13" ht="13.5" customHeight="1" x14ac:dyDescent="0.15">
      <c r="B37" s="5"/>
      <c r="C37" s="9" t="s">
        <v>43</v>
      </c>
      <c r="D37" s="124">
        <v>225135</v>
      </c>
      <c r="E37" s="13">
        <f>ROUND(D37/$D$46*100,1)</f>
        <v>0.3</v>
      </c>
      <c r="F37" s="5"/>
      <c r="H37" s="30" t="str">
        <f t="shared" si="3"/>
        <v>産業経済費</v>
      </c>
      <c r="I37" s="31">
        <f t="shared" si="3"/>
        <v>225135</v>
      </c>
      <c r="J37" s="156">
        <f t="shared" si="4"/>
        <v>0.3</v>
      </c>
      <c r="L37" s="166">
        <f t="shared" si="5"/>
        <v>0.31543401021309292</v>
      </c>
      <c r="M37" s="166">
        <f t="shared" si="6"/>
        <v>0.31543401021309292</v>
      </c>
    </row>
    <row r="38" spans="2:13" ht="13.5" customHeight="1" x14ac:dyDescent="0.15">
      <c r="B38" s="5"/>
      <c r="C38" s="9" t="s">
        <v>44</v>
      </c>
      <c r="D38" s="124">
        <v>7064248</v>
      </c>
      <c r="E38" s="13">
        <f t="shared" si="2"/>
        <v>9.9</v>
      </c>
      <c r="F38" s="5"/>
      <c r="H38" s="30" t="str">
        <f t="shared" si="3"/>
        <v>土木費</v>
      </c>
      <c r="I38" s="31">
        <f t="shared" si="3"/>
        <v>7064248</v>
      </c>
      <c r="J38" s="156">
        <f t="shared" si="4"/>
        <v>9.9</v>
      </c>
      <c r="L38" s="166">
        <f t="shared" si="5"/>
        <v>9.8976350890790918</v>
      </c>
      <c r="M38" s="166">
        <f t="shared" si="6"/>
        <v>9.8976350890790918</v>
      </c>
    </row>
    <row r="39" spans="2:13" ht="13.5" customHeight="1" x14ac:dyDescent="0.15">
      <c r="B39" s="5"/>
      <c r="C39" s="9" t="s">
        <v>45</v>
      </c>
      <c r="D39" s="124">
        <v>3156741</v>
      </c>
      <c r="E39" s="13">
        <f t="shared" si="2"/>
        <v>4.4000000000000004</v>
      </c>
      <c r="F39" s="5"/>
      <c r="H39" s="30" t="str">
        <f t="shared" si="3"/>
        <v>消防費</v>
      </c>
      <c r="I39" s="31">
        <f t="shared" si="3"/>
        <v>3156741</v>
      </c>
      <c r="J39" s="156">
        <f t="shared" si="4"/>
        <v>4.4000000000000004</v>
      </c>
      <c r="L39" s="166">
        <f t="shared" si="5"/>
        <v>4.4228728222359441</v>
      </c>
      <c r="M39" s="166">
        <f t="shared" si="6"/>
        <v>4.4228728222359441</v>
      </c>
    </row>
    <row r="40" spans="2:13" ht="13.5" customHeight="1" x14ac:dyDescent="0.15">
      <c r="B40" s="5"/>
      <c r="C40" s="9" t="s">
        <v>46</v>
      </c>
      <c r="D40" s="124">
        <v>6510986</v>
      </c>
      <c r="E40" s="13">
        <f t="shared" si="2"/>
        <v>9.1</v>
      </c>
      <c r="F40" s="5"/>
      <c r="H40" s="30" t="str">
        <f t="shared" si="3"/>
        <v>教育費</v>
      </c>
      <c r="I40" s="31">
        <f t="shared" si="3"/>
        <v>6510986</v>
      </c>
      <c r="J40" s="32">
        <f t="shared" si="4"/>
        <v>9.1</v>
      </c>
      <c r="L40" s="166">
        <f t="shared" si="5"/>
        <v>9.1224661843840575</v>
      </c>
      <c r="M40" s="166">
        <f t="shared" si="6"/>
        <v>9.1224661843840575</v>
      </c>
    </row>
    <row r="41" spans="2:13" ht="13.5" customHeight="1" x14ac:dyDescent="0.15">
      <c r="B41" s="5"/>
      <c r="C41" s="9" t="s">
        <v>47</v>
      </c>
      <c r="D41" s="124">
        <v>0</v>
      </c>
      <c r="E41" s="33">
        <f t="shared" si="2"/>
        <v>0</v>
      </c>
      <c r="F41" s="5"/>
      <c r="H41" s="30" t="str">
        <f>C42</f>
        <v>公債費</v>
      </c>
      <c r="I41" s="31">
        <f>D42</f>
        <v>7342440</v>
      </c>
      <c r="J41" s="32">
        <f t="shared" si="4"/>
        <v>10.3</v>
      </c>
      <c r="L41" s="166">
        <f t="shared" si="5"/>
        <v>0</v>
      </c>
      <c r="M41" s="166">
        <f t="shared" si="6"/>
        <v>10.287406640233735</v>
      </c>
    </row>
    <row r="42" spans="2:13" ht="13.5" customHeight="1" x14ac:dyDescent="0.15">
      <c r="B42" s="5"/>
      <c r="C42" s="9" t="s">
        <v>48</v>
      </c>
      <c r="D42" s="124">
        <v>7342440</v>
      </c>
      <c r="E42" s="33">
        <f t="shared" si="2"/>
        <v>10.3</v>
      </c>
      <c r="F42" s="5"/>
      <c r="H42" s="30" t="str">
        <f>C43</f>
        <v>諸支出金</v>
      </c>
      <c r="I42" s="31">
        <f>D43</f>
        <v>3867388</v>
      </c>
      <c r="J42" s="156">
        <f>ROUND(I42/$I$44*100,1)</f>
        <v>5.4</v>
      </c>
      <c r="L42" s="166">
        <f t="shared" si="5"/>
        <v>10.287406640233735</v>
      </c>
      <c r="M42" s="166">
        <f t="shared" si="6"/>
        <v>5.418552006085207</v>
      </c>
    </row>
    <row r="43" spans="2:13" ht="13.5" customHeight="1" thickBot="1" x14ac:dyDescent="0.2">
      <c r="B43" s="5"/>
      <c r="C43" s="9" t="s">
        <v>49</v>
      </c>
      <c r="D43" s="124">
        <v>3867388</v>
      </c>
      <c r="E43" s="33">
        <f>ROUND(D43/$D$46*100,1)</f>
        <v>5.4</v>
      </c>
      <c r="F43" s="5"/>
      <c r="H43" s="30" t="str">
        <f>C45</f>
        <v>繰上充用金</v>
      </c>
      <c r="I43" s="31">
        <f>D45</f>
        <v>0</v>
      </c>
      <c r="J43" s="156">
        <f>ROUND(I43/$I$44*100,1)</f>
        <v>0</v>
      </c>
      <c r="L43" s="166">
        <f t="shared" si="5"/>
        <v>5.418552006085207</v>
      </c>
      <c r="M43" s="166">
        <f t="shared" si="6"/>
        <v>0</v>
      </c>
    </row>
    <row r="44" spans="2:13" ht="13.5" customHeight="1" thickBot="1" x14ac:dyDescent="0.2">
      <c r="B44" s="5"/>
      <c r="C44" s="9" t="s">
        <v>50</v>
      </c>
      <c r="D44" s="124">
        <v>0</v>
      </c>
      <c r="E44" s="13">
        <f t="shared" si="2"/>
        <v>0</v>
      </c>
      <c r="F44" s="5"/>
      <c r="H44" s="34" t="s">
        <v>24</v>
      </c>
      <c r="I44" s="35">
        <f>SUM(I33:I43)</f>
        <v>71373090</v>
      </c>
      <c r="J44" s="36">
        <f>SUM(J33:J43)</f>
        <v>100</v>
      </c>
    </row>
    <row r="45" spans="2:13" ht="13.5" customHeight="1" thickBot="1" x14ac:dyDescent="0.2">
      <c r="B45" s="5"/>
      <c r="C45" s="22" t="s">
        <v>51</v>
      </c>
      <c r="D45" s="126">
        <v>0</v>
      </c>
      <c r="E45" s="23">
        <f t="shared" si="2"/>
        <v>0</v>
      </c>
      <c r="F45" s="5"/>
      <c r="L45" s="166">
        <f>SUM(L33:L44)</f>
        <v>100.00000000000001</v>
      </c>
      <c r="M45" s="166">
        <f>SUM(M33:M44)</f>
        <v>100.00000000000001</v>
      </c>
    </row>
    <row r="46" spans="2:13" ht="25.5" customHeight="1" thickBot="1" x14ac:dyDescent="0.2">
      <c r="B46" s="5"/>
      <c r="C46" s="24" t="s">
        <v>0</v>
      </c>
      <c r="D46" s="25">
        <f>SUM(D33:D45)</f>
        <v>71373090</v>
      </c>
      <c r="E46" s="26">
        <f>SUM(E33:E45)</f>
        <v>100</v>
      </c>
      <c r="F46" s="5"/>
    </row>
    <row r="47" spans="2:13" x14ac:dyDescent="0.15">
      <c r="C47" s="5"/>
      <c r="D47" s="5"/>
      <c r="E47" s="5"/>
    </row>
  </sheetData>
  <customSheetViews>
    <customSheetView guid="{864D1787-017E-46EC-87DD-133AB530B48B}" showPageBreaks="1" hiddenRows="1" state="hidden" view="pageBreakPreview" topLeftCell="A2">
      <pane xSplit="1" ySplit="3" topLeftCell="B29" activePane="bottomRight" state="frozen"/>
      <selection pane="bottomRight" activeCell="E38" sqref="E38"/>
      <pageMargins left="0.35433070866141736" right="0.27559055118110237" top="0.78740157480314965" bottom="0.74803149606299213" header="0" footer="0"/>
      <pageSetup paperSize="9" scale="78" pageOrder="overThenDown" orientation="landscape" horizontalDpi="300" verticalDpi="300" r:id="rId1"/>
      <headerFooter alignWithMargins="0"/>
    </customSheetView>
  </customSheetViews>
  <mergeCells count="6">
    <mergeCell ref="K10:K13"/>
    <mergeCell ref="L10:L13"/>
    <mergeCell ref="M10:M13"/>
    <mergeCell ref="K7:K9"/>
    <mergeCell ref="L7:L9"/>
    <mergeCell ref="M7:M9"/>
  </mergeCells>
  <phoneticPr fontId="2"/>
  <printOptions gridLinesSet="0"/>
  <pageMargins left="0.35433070866141736" right="0.27559055118110237" top="0.78740157480314965" bottom="0.74803149606299213" header="0" footer="0"/>
  <pageSetup paperSize="9" scale="78" pageOrder="overThenDown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O55"/>
  <sheetViews>
    <sheetView topLeftCell="A4" zoomScaleNormal="100" zoomScaleSheetLayoutView="100" workbookViewId="0">
      <pane xSplit="5" ySplit="4" topLeftCell="G20" activePane="bottomRight" state="frozen"/>
      <selection activeCell="A4" sqref="A4"/>
      <selection pane="topRight" activeCell="E4" sqref="E4"/>
      <selection pane="bottomLeft" activeCell="A8" sqref="A8"/>
      <selection pane="bottomRight" activeCell="N47" sqref="N47:N52"/>
    </sheetView>
  </sheetViews>
  <sheetFormatPr defaultColWidth="8" defaultRowHeight="12.75" x14ac:dyDescent="0.15"/>
  <cols>
    <col min="1" max="1" width="1.75" style="65" customWidth="1"/>
    <col min="2" max="2" width="21.125" style="65" customWidth="1"/>
    <col min="3" max="3" width="8" style="65" hidden="1" customWidth="1"/>
    <col min="4" max="4" width="11.125" style="65" customWidth="1"/>
    <col min="5" max="5" width="1.625" style="65" customWidth="1"/>
    <col min="6" max="6" width="11.125" style="65" customWidth="1"/>
    <col min="7" max="7" width="8.25" style="65" customWidth="1"/>
    <col min="8" max="8" width="7.25" style="65" customWidth="1"/>
    <col min="9" max="9" width="11.125" style="65" customWidth="1"/>
    <col min="10" max="11" width="7.25" style="65" customWidth="1"/>
    <col min="12" max="12" width="11.125" style="65" customWidth="1"/>
    <col min="13" max="14" width="7.25" style="65" customWidth="1"/>
    <col min="15" max="15" width="1.75" style="65" customWidth="1"/>
    <col min="16" max="16" width="5.875" style="65" customWidth="1"/>
    <col min="17" max="16384" width="8" style="65"/>
  </cols>
  <sheetData>
    <row r="1" spans="2:15" hidden="1" x14ac:dyDescent="0.15">
      <c r="E1" s="66"/>
      <c r="F1" s="66"/>
      <c r="G1" s="82"/>
      <c r="H1" s="82"/>
      <c r="I1" s="82"/>
      <c r="J1" s="82"/>
      <c r="K1" s="82"/>
      <c r="L1" s="82"/>
      <c r="M1" s="82"/>
      <c r="N1" s="82"/>
    </row>
    <row r="2" spans="2:15" hidden="1" x14ac:dyDescent="0.15"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5" hidden="1" x14ac:dyDescent="0.15"/>
    <row r="4" spans="2:15" ht="25.5" customHeight="1" thickBot="1" x14ac:dyDescent="0.2"/>
    <row r="5" spans="2:15" ht="15.75" customHeight="1" x14ac:dyDescent="0.15">
      <c r="B5"/>
      <c r="C5" s="94"/>
      <c r="D5" s="135" t="s">
        <v>194</v>
      </c>
      <c r="E5" s="94"/>
      <c r="F5" s="438" t="s">
        <v>181</v>
      </c>
      <c r="G5" s="439"/>
      <c r="H5" s="440"/>
      <c r="I5" s="438" t="s">
        <v>195</v>
      </c>
      <c r="J5" s="439"/>
      <c r="K5" s="440"/>
      <c r="L5" s="438" t="s">
        <v>196</v>
      </c>
      <c r="M5" s="439"/>
      <c r="N5" s="440"/>
      <c r="O5" s="66"/>
    </row>
    <row r="6" spans="2:15" ht="15.75" customHeight="1" x14ac:dyDescent="0.15">
      <c r="B6"/>
      <c r="D6" s="137" t="s">
        <v>78</v>
      </c>
      <c r="E6" s="66"/>
      <c r="F6" s="67" t="s">
        <v>78</v>
      </c>
      <c r="G6" s="68" t="s">
        <v>122</v>
      </c>
      <c r="H6" s="70" t="s">
        <v>8</v>
      </c>
      <c r="I6" s="67" t="s">
        <v>78</v>
      </c>
      <c r="J6" s="68" t="s">
        <v>122</v>
      </c>
      <c r="K6" s="69" t="s">
        <v>8</v>
      </c>
      <c r="L6" s="70" t="s">
        <v>78</v>
      </c>
      <c r="M6" s="68" t="s">
        <v>122</v>
      </c>
      <c r="N6" s="69" t="s">
        <v>8</v>
      </c>
      <c r="O6" s="66"/>
    </row>
    <row r="7" spans="2:15" ht="15.75" customHeight="1" thickBot="1" x14ac:dyDescent="0.2">
      <c r="B7"/>
      <c r="D7" s="136" t="s">
        <v>143</v>
      </c>
      <c r="E7" s="66"/>
      <c r="F7" s="71" t="s">
        <v>143</v>
      </c>
      <c r="G7" s="72" t="s">
        <v>123</v>
      </c>
      <c r="H7" s="74" t="s">
        <v>144</v>
      </c>
      <c r="I7" s="71" t="s">
        <v>143</v>
      </c>
      <c r="J7" s="72" t="s">
        <v>123</v>
      </c>
      <c r="K7" s="73" t="s">
        <v>144</v>
      </c>
      <c r="L7" s="74" t="s">
        <v>143</v>
      </c>
      <c r="M7" s="72" t="s">
        <v>123</v>
      </c>
      <c r="N7" s="73" t="s">
        <v>145</v>
      </c>
      <c r="O7" s="66"/>
    </row>
    <row r="8" spans="2:15" ht="15.75" customHeight="1" x14ac:dyDescent="0.15">
      <c r="B8" s="127" t="s">
        <v>124</v>
      </c>
      <c r="D8" s="185">
        <v>27620067</v>
      </c>
      <c r="E8" s="66"/>
      <c r="F8" s="167">
        <v>28565834</v>
      </c>
      <c r="G8" s="189">
        <v>103.4</v>
      </c>
      <c r="H8" s="190">
        <v>37.799999999999997</v>
      </c>
      <c r="I8" s="171">
        <v>30108155</v>
      </c>
      <c r="J8" s="189">
        <v>105.4</v>
      </c>
      <c r="K8" s="196">
        <v>42.7</v>
      </c>
      <c r="L8" s="171">
        <v>30434069</v>
      </c>
      <c r="M8" s="75">
        <f>ROUND(L8/I8*100,1)</f>
        <v>101.1</v>
      </c>
      <c r="N8" s="140">
        <f>ROUND(L8/$L$28*100,1)</f>
        <v>39.299999999999997</v>
      </c>
      <c r="O8" s="66"/>
    </row>
    <row r="9" spans="2:15" ht="15.75" customHeight="1" x14ac:dyDescent="0.15">
      <c r="B9" s="127" t="s">
        <v>125</v>
      </c>
      <c r="D9" s="186">
        <v>1363920</v>
      </c>
      <c r="E9" s="66"/>
      <c r="F9" s="168">
        <v>2193000</v>
      </c>
      <c r="G9" s="191">
        <v>160.80000000000001</v>
      </c>
      <c r="H9" s="192">
        <v>2.9</v>
      </c>
      <c r="I9" s="172">
        <v>492000</v>
      </c>
      <c r="J9" s="191">
        <v>22.4</v>
      </c>
      <c r="K9" s="197">
        <v>0.7</v>
      </c>
      <c r="L9" s="172">
        <v>423000</v>
      </c>
      <c r="M9" s="77">
        <f>ROUND(L9/I9*100,1)</f>
        <v>86</v>
      </c>
      <c r="N9" s="146">
        <f>ROUND(L9/$L$28*100,1)</f>
        <v>0.5</v>
      </c>
      <c r="O9" s="66"/>
    </row>
    <row r="10" spans="2:15" ht="15.75" customHeight="1" x14ac:dyDescent="0.15">
      <c r="B10" s="127" t="s">
        <v>126</v>
      </c>
      <c r="D10" s="187">
        <v>235873</v>
      </c>
      <c r="E10" s="66"/>
      <c r="F10" s="169">
        <v>175322</v>
      </c>
      <c r="G10" s="191">
        <v>74.3</v>
      </c>
      <c r="H10" s="192">
        <v>0.2</v>
      </c>
      <c r="I10" s="173">
        <v>228000</v>
      </c>
      <c r="J10" s="191">
        <v>130</v>
      </c>
      <c r="K10" s="197">
        <v>0.3</v>
      </c>
      <c r="L10" s="173">
        <v>377000</v>
      </c>
      <c r="M10" s="77">
        <f>ROUND(L10/I10*100,1)</f>
        <v>165.4</v>
      </c>
      <c r="N10" s="146">
        <f>ROUND(L10/$L$28*100,1)</f>
        <v>0.5</v>
      </c>
      <c r="O10" s="66"/>
    </row>
    <row r="11" spans="2:15" ht="15.75" customHeight="1" x14ac:dyDescent="0.15">
      <c r="B11" s="127" t="s">
        <v>177</v>
      </c>
      <c r="D11" s="187">
        <v>99000</v>
      </c>
      <c r="E11" s="66"/>
      <c r="F11" s="169">
        <v>99000</v>
      </c>
      <c r="G11" s="193">
        <v>100</v>
      </c>
      <c r="H11" s="192">
        <v>0.1</v>
      </c>
      <c r="I11" s="173">
        <v>128000</v>
      </c>
      <c r="J11" s="191">
        <v>129.30000000000001</v>
      </c>
      <c r="K11" s="197">
        <v>0.2</v>
      </c>
      <c r="L11" s="173">
        <v>279000</v>
      </c>
      <c r="M11" s="77">
        <f>ROUND(L11/I11*100,1)</f>
        <v>218</v>
      </c>
      <c r="N11" s="146">
        <f>ROUND(L11/$L$28*100,1)</f>
        <v>0.4</v>
      </c>
      <c r="O11" s="66"/>
    </row>
    <row r="12" spans="2:15" ht="15.75" customHeight="1" x14ac:dyDescent="0.15">
      <c r="B12" s="127" t="s">
        <v>178</v>
      </c>
      <c r="D12" s="187">
        <v>63000</v>
      </c>
      <c r="E12" s="66"/>
      <c r="F12" s="169">
        <v>63000</v>
      </c>
      <c r="G12" s="193">
        <v>100</v>
      </c>
      <c r="H12" s="192">
        <v>0.1</v>
      </c>
      <c r="I12" s="173">
        <v>98000</v>
      </c>
      <c r="J12" s="191">
        <v>155.6</v>
      </c>
      <c r="K12" s="197">
        <v>0.1</v>
      </c>
      <c r="L12" s="173">
        <v>122000</v>
      </c>
      <c r="M12" s="77">
        <f>ROUND(L12/I12*100,1)</f>
        <v>124.5</v>
      </c>
      <c r="N12" s="146">
        <f>ROUND(L12/$L$28*100,1)</f>
        <v>0.2</v>
      </c>
      <c r="O12" s="66"/>
    </row>
    <row r="13" spans="2:15" ht="15.75" customHeight="1" x14ac:dyDescent="0.15">
      <c r="B13" s="127" t="s">
        <v>127</v>
      </c>
      <c r="D13" s="187">
        <v>2092754</v>
      </c>
      <c r="E13" s="66"/>
      <c r="F13" s="169">
        <v>2133057</v>
      </c>
      <c r="G13" s="191">
        <v>101.9</v>
      </c>
      <c r="H13" s="192">
        <v>2.8</v>
      </c>
      <c r="I13" s="173">
        <v>2407000</v>
      </c>
      <c r="J13" s="191">
        <v>112.8</v>
      </c>
      <c r="K13" s="197">
        <v>3.4</v>
      </c>
      <c r="L13" s="173">
        <v>2024000</v>
      </c>
      <c r="M13" s="77">
        <f t="shared" ref="M13:M28" si="0">ROUND(L13/I13*100,1)</f>
        <v>84.1</v>
      </c>
      <c r="N13" s="146">
        <f t="shared" ref="N13:N27" si="1">ROUND(L13/$L$28*100,1)</f>
        <v>2.6</v>
      </c>
      <c r="O13" s="66"/>
    </row>
    <row r="14" spans="2:15" ht="15.75" customHeight="1" x14ac:dyDescent="0.15">
      <c r="B14" s="127" t="s">
        <v>128</v>
      </c>
      <c r="D14" s="186">
        <v>470000</v>
      </c>
      <c r="E14" s="66"/>
      <c r="F14" s="168">
        <v>498018</v>
      </c>
      <c r="G14" s="191">
        <v>106</v>
      </c>
      <c r="H14" s="192">
        <v>0.6</v>
      </c>
      <c r="I14" s="172">
        <v>497000</v>
      </c>
      <c r="J14" s="191">
        <v>99.8</v>
      </c>
      <c r="K14" s="197">
        <v>0.7</v>
      </c>
      <c r="L14" s="172">
        <v>330000</v>
      </c>
      <c r="M14" s="77">
        <f t="shared" si="0"/>
        <v>66.400000000000006</v>
      </c>
      <c r="N14" s="146">
        <f t="shared" si="1"/>
        <v>0.4</v>
      </c>
      <c r="O14" s="66"/>
    </row>
    <row r="15" spans="2:15" ht="15.75" customHeight="1" x14ac:dyDescent="0.15">
      <c r="B15" s="127" t="s">
        <v>129</v>
      </c>
      <c r="D15" s="187">
        <v>963260</v>
      </c>
      <c r="E15" s="66"/>
      <c r="F15" s="169">
        <v>762778</v>
      </c>
      <c r="G15" s="191">
        <v>79.2</v>
      </c>
      <c r="H15" s="192">
        <v>1</v>
      </c>
      <c r="I15" s="173">
        <v>193223</v>
      </c>
      <c r="J15" s="191">
        <v>25.3</v>
      </c>
      <c r="K15" s="197">
        <v>0.3</v>
      </c>
      <c r="L15" s="173">
        <v>391364</v>
      </c>
      <c r="M15" s="77">
        <f t="shared" si="0"/>
        <v>202.5</v>
      </c>
      <c r="N15" s="146">
        <f t="shared" si="1"/>
        <v>0.5</v>
      </c>
      <c r="O15" s="66"/>
    </row>
    <row r="16" spans="2:15" ht="15.75" customHeight="1" x14ac:dyDescent="0.15">
      <c r="B16" s="127" t="s">
        <v>130</v>
      </c>
      <c r="D16" s="187">
        <v>10849260</v>
      </c>
      <c r="E16" s="66"/>
      <c r="F16" s="169">
        <v>9714242</v>
      </c>
      <c r="G16" s="191">
        <v>89.5</v>
      </c>
      <c r="H16" s="192">
        <v>12.8</v>
      </c>
      <c r="I16" s="173">
        <v>9468945</v>
      </c>
      <c r="J16" s="191">
        <v>97.5</v>
      </c>
      <c r="K16" s="197">
        <v>13.4</v>
      </c>
      <c r="L16" s="173">
        <v>9380010</v>
      </c>
      <c r="M16" s="77">
        <f t="shared" si="0"/>
        <v>99.1</v>
      </c>
      <c r="N16" s="146">
        <f t="shared" si="1"/>
        <v>12.1</v>
      </c>
      <c r="O16" s="66"/>
    </row>
    <row r="17" spans="2:15" ht="15.75" customHeight="1" x14ac:dyDescent="0.15">
      <c r="B17" s="127" t="s">
        <v>131</v>
      </c>
      <c r="D17" s="186">
        <v>46000</v>
      </c>
      <c r="E17" s="66"/>
      <c r="F17" s="168">
        <v>46000</v>
      </c>
      <c r="G17" s="191">
        <v>100</v>
      </c>
      <c r="H17" s="192">
        <v>0.1</v>
      </c>
      <c r="I17" s="172">
        <v>46000</v>
      </c>
      <c r="J17" s="191">
        <v>100</v>
      </c>
      <c r="K17" s="197">
        <v>0.1</v>
      </c>
      <c r="L17" s="172">
        <v>46000</v>
      </c>
      <c r="M17" s="77">
        <f t="shared" si="0"/>
        <v>100</v>
      </c>
      <c r="N17" s="146">
        <f t="shared" si="1"/>
        <v>0.1</v>
      </c>
      <c r="O17" s="66"/>
    </row>
    <row r="18" spans="2:15" ht="15.75" customHeight="1" x14ac:dyDescent="0.15">
      <c r="B18" s="127" t="s">
        <v>132</v>
      </c>
      <c r="D18" s="186">
        <v>900873</v>
      </c>
      <c r="E18" s="66"/>
      <c r="F18" s="168">
        <v>986666</v>
      </c>
      <c r="G18" s="191">
        <v>109.5</v>
      </c>
      <c r="H18" s="192">
        <v>1.3</v>
      </c>
      <c r="I18" s="172">
        <v>999377</v>
      </c>
      <c r="J18" s="191">
        <v>101.3</v>
      </c>
      <c r="K18" s="197">
        <v>1.4</v>
      </c>
      <c r="L18" s="172">
        <v>1033413</v>
      </c>
      <c r="M18" s="77">
        <f t="shared" si="0"/>
        <v>103.4</v>
      </c>
      <c r="N18" s="146">
        <f t="shared" si="1"/>
        <v>1.3</v>
      </c>
      <c r="O18" s="66"/>
    </row>
    <row r="19" spans="2:15" ht="15.75" customHeight="1" x14ac:dyDescent="0.15">
      <c r="B19" s="127" t="s">
        <v>133</v>
      </c>
      <c r="D19" s="187">
        <v>1112739</v>
      </c>
      <c r="E19" s="66"/>
      <c r="F19" s="169">
        <v>738340</v>
      </c>
      <c r="G19" s="191">
        <v>66.400000000000006</v>
      </c>
      <c r="H19" s="192">
        <v>1</v>
      </c>
      <c r="I19" s="173">
        <v>860511</v>
      </c>
      <c r="J19" s="191">
        <v>116.5</v>
      </c>
      <c r="K19" s="197">
        <v>1.2</v>
      </c>
      <c r="L19" s="173">
        <v>879681</v>
      </c>
      <c r="M19" s="77">
        <f t="shared" si="0"/>
        <v>102.2</v>
      </c>
      <c r="N19" s="146">
        <f t="shared" si="1"/>
        <v>1.1000000000000001</v>
      </c>
      <c r="O19" s="66"/>
    </row>
    <row r="20" spans="2:15" ht="15.75" customHeight="1" x14ac:dyDescent="0.15">
      <c r="B20" s="127" t="s">
        <v>134</v>
      </c>
      <c r="D20" s="187">
        <v>11127226</v>
      </c>
      <c r="E20" s="66"/>
      <c r="F20" s="169">
        <v>12768584</v>
      </c>
      <c r="G20" s="191">
        <v>114.8</v>
      </c>
      <c r="H20" s="192">
        <v>16.899999999999999</v>
      </c>
      <c r="I20" s="173">
        <v>10844650</v>
      </c>
      <c r="J20" s="191">
        <v>84.9</v>
      </c>
      <c r="K20" s="197">
        <v>15.4</v>
      </c>
      <c r="L20" s="173">
        <v>16191619</v>
      </c>
      <c r="M20" s="77">
        <f t="shared" si="0"/>
        <v>149.30000000000001</v>
      </c>
      <c r="N20" s="146">
        <f t="shared" si="1"/>
        <v>20.9</v>
      </c>
      <c r="O20" s="66"/>
    </row>
    <row r="21" spans="2:15" ht="15.75" customHeight="1" x14ac:dyDescent="0.15">
      <c r="B21" s="127" t="s">
        <v>135</v>
      </c>
      <c r="D21" s="187">
        <v>3166472</v>
      </c>
      <c r="E21" s="66"/>
      <c r="F21" s="169">
        <v>3980123</v>
      </c>
      <c r="G21" s="191">
        <v>125.7</v>
      </c>
      <c r="H21" s="192">
        <v>5.3</v>
      </c>
      <c r="I21" s="173">
        <v>4423358</v>
      </c>
      <c r="J21" s="191">
        <v>111.1</v>
      </c>
      <c r="K21" s="197">
        <v>6.3</v>
      </c>
      <c r="L21" s="173">
        <v>4556323</v>
      </c>
      <c r="M21" s="77">
        <f t="shared" si="0"/>
        <v>103</v>
      </c>
      <c r="N21" s="146">
        <f t="shared" si="1"/>
        <v>5.9</v>
      </c>
      <c r="O21" s="66"/>
    </row>
    <row r="22" spans="2:15" ht="15.75" customHeight="1" x14ac:dyDescent="0.15">
      <c r="B22" s="127" t="s">
        <v>136</v>
      </c>
      <c r="D22" s="186">
        <v>39467</v>
      </c>
      <c r="E22" s="66"/>
      <c r="F22" s="168">
        <v>110886</v>
      </c>
      <c r="G22" s="191">
        <v>281</v>
      </c>
      <c r="H22" s="192">
        <v>0.1</v>
      </c>
      <c r="I22" s="172">
        <v>40299</v>
      </c>
      <c r="J22" s="191">
        <v>36.299999999999997</v>
      </c>
      <c r="K22" s="197">
        <v>0</v>
      </c>
      <c r="L22" s="172">
        <v>586712</v>
      </c>
      <c r="M22" s="77">
        <f t="shared" si="0"/>
        <v>1455.9</v>
      </c>
      <c r="N22" s="95">
        <f>ROUND(L22/$L$28*100,1)</f>
        <v>0.8</v>
      </c>
      <c r="O22" s="66"/>
    </row>
    <row r="23" spans="2:15" ht="15.75" customHeight="1" x14ac:dyDescent="0.15">
      <c r="B23" s="127" t="s">
        <v>137</v>
      </c>
      <c r="D23" s="186">
        <v>15328</v>
      </c>
      <c r="E23" s="66"/>
      <c r="F23" s="168">
        <v>3363</v>
      </c>
      <c r="G23" s="191">
        <v>21.9</v>
      </c>
      <c r="H23" s="192">
        <v>0</v>
      </c>
      <c r="I23" s="172">
        <v>10835</v>
      </c>
      <c r="J23" s="191">
        <v>322.2</v>
      </c>
      <c r="K23" s="197">
        <v>0</v>
      </c>
      <c r="L23" s="172">
        <v>3087</v>
      </c>
      <c r="M23" s="77">
        <f t="shared" si="0"/>
        <v>28.5</v>
      </c>
      <c r="N23" s="146">
        <f t="shared" si="1"/>
        <v>0</v>
      </c>
      <c r="O23" s="66"/>
    </row>
    <row r="24" spans="2:15" ht="15.75" customHeight="1" x14ac:dyDescent="0.15">
      <c r="B24" s="127" t="s">
        <v>138</v>
      </c>
      <c r="D24" s="186">
        <v>695865</v>
      </c>
      <c r="E24" s="66"/>
      <c r="F24" s="168">
        <v>806903</v>
      </c>
      <c r="G24" s="191">
        <v>116</v>
      </c>
      <c r="H24" s="192">
        <v>1.1000000000000001</v>
      </c>
      <c r="I24" s="172">
        <v>1315064</v>
      </c>
      <c r="J24" s="191">
        <v>163</v>
      </c>
      <c r="K24" s="197">
        <v>1.9</v>
      </c>
      <c r="L24" s="172">
        <v>922292</v>
      </c>
      <c r="M24" s="77">
        <f t="shared" si="0"/>
        <v>70.099999999999994</v>
      </c>
      <c r="N24" s="146">
        <f t="shared" si="1"/>
        <v>1.2</v>
      </c>
      <c r="O24" s="66"/>
    </row>
    <row r="25" spans="2:15" ht="15.75" customHeight="1" x14ac:dyDescent="0.15">
      <c r="B25" s="127" t="s">
        <v>139</v>
      </c>
      <c r="D25" s="186">
        <v>59669</v>
      </c>
      <c r="E25" s="66"/>
      <c r="F25" s="168">
        <v>8294</v>
      </c>
      <c r="G25" s="191">
        <v>13.9</v>
      </c>
      <c r="H25" s="192">
        <v>0</v>
      </c>
      <c r="I25" s="172">
        <v>136048</v>
      </c>
      <c r="J25" s="191">
        <v>1640.3</v>
      </c>
      <c r="K25" s="197">
        <v>0.2</v>
      </c>
      <c r="L25" s="172">
        <v>299087</v>
      </c>
      <c r="M25" s="77">
        <f t="shared" si="0"/>
        <v>219.8</v>
      </c>
      <c r="N25" s="146">
        <f t="shared" si="1"/>
        <v>0.4</v>
      </c>
      <c r="O25" s="66"/>
    </row>
    <row r="26" spans="2:15" ht="15.75" customHeight="1" x14ac:dyDescent="0.15">
      <c r="B26" s="127" t="s">
        <v>140</v>
      </c>
      <c r="D26" s="187">
        <v>5439614</v>
      </c>
      <c r="E26" s="66"/>
      <c r="F26" s="169">
        <v>4319957</v>
      </c>
      <c r="G26" s="191">
        <v>79.400000000000006</v>
      </c>
      <c r="H26" s="192">
        <v>5.7</v>
      </c>
      <c r="I26" s="173">
        <v>3085010</v>
      </c>
      <c r="J26" s="191">
        <v>71.400000000000006</v>
      </c>
      <c r="K26" s="197">
        <v>4.4000000000000004</v>
      </c>
      <c r="L26" s="173">
        <v>3199434</v>
      </c>
      <c r="M26" s="77">
        <f t="shared" si="0"/>
        <v>103.7</v>
      </c>
      <c r="N26" s="146">
        <f t="shared" si="1"/>
        <v>4.0999999999999996</v>
      </c>
      <c r="O26" s="66"/>
    </row>
    <row r="27" spans="2:15" ht="15.75" customHeight="1" thickBot="1" x14ac:dyDescent="0.2">
      <c r="B27" s="127" t="s">
        <v>141</v>
      </c>
      <c r="D27" s="188">
        <v>7001400</v>
      </c>
      <c r="E27" s="66"/>
      <c r="F27" s="170">
        <v>7704400</v>
      </c>
      <c r="G27" s="194">
        <v>110</v>
      </c>
      <c r="H27" s="195">
        <v>10.199999999999999</v>
      </c>
      <c r="I27" s="174">
        <v>5138800</v>
      </c>
      <c r="J27" s="194">
        <v>66.7</v>
      </c>
      <c r="K27" s="197">
        <v>7.3</v>
      </c>
      <c r="L27" s="174">
        <v>5932700</v>
      </c>
      <c r="M27" s="81">
        <f t="shared" si="0"/>
        <v>115.4</v>
      </c>
      <c r="N27" s="146">
        <f t="shared" si="1"/>
        <v>7.7</v>
      </c>
      <c r="O27" s="66"/>
    </row>
    <row r="28" spans="2:15" ht="27" customHeight="1" thickBot="1" x14ac:dyDescent="0.2">
      <c r="B28" s="128" t="s">
        <v>0</v>
      </c>
      <c r="D28" s="138">
        <f>SUM(D8:D27)</f>
        <v>73361787</v>
      </c>
      <c r="E28" s="66"/>
      <c r="F28" s="84">
        <f>SUM(F8:F27)</f>
        <v>75677767</v>
      </c>
      <c r="G28" s="79">
        <f>ROUND(F28/D28*100,1)</f>
        <v>103.2</v>
      </c>
      <c r="H28" s="85">
        <f>SUM(H8:H27)</f>
        <v>99.999999999999986</v>
      </c>
      <c r="I28" s="142">
        <f>SUM(I8:I27)</f>
        <v>70520275</v>
      </c>
      <c r="J28" s="141">
        <f>ROUND(I28/F28*100,1)</f>
        <v>93.2</v>
      </c>
      <c r="K28" s="132">
        <f>SUM(K8:K27)</f>
        <v>100.00000000000001</v>
      </c>
      <c r="L28" s="142">
        <f>SUM(L8:L27)</f>
        <v>77410791</v>
      </c>
      <c r="M28" s="141">
        <f t="shared" si="0"/>
        <v>109.8</v>
      </c>
      <c r="N28" s="132">
        <f>SUM(N8:N27)</f>
        <v>100.00000000000001</v>
      </c>
      <c r="O28" s="66"/>
    </row>
    <row r="29" spans="2:15" ht="13.5" x14ac:dyDescent="0.15">
      <c r="B29"/>
      <c r="F29" s="66"/>
      <c r="G29" s="66"/>
      <c r="H29" s="66"/>
      <c r="I29" s="66"/>
      <c r="J29" s="66"/>
      <c r="K29" s="66"/>
      <c r="L29" s="66"/>
      <c r="M29" s="66"/>
      <c r="N29" s="66"/>
    </row>
    <row r="30" spans="2:15" ht="26.25" customHeight="1" thickBot="1" x14ac:dyDescent="0.2">
      <c r="B30"/>
    </row>
    <row r="31" spans="2:15" ht="16.5" customHeight="1" x14ac:dyDescent="0.15">
      <c r="B31"/>
      <c r="D31" s="135" t="str">
        <f>+D5</f>
        <v>17年度</v>
      </c>
      <c r="E31" s="86"/>
      <c r="F31" s="438" t="str">
        <f>+F5</f>
        <v>18　　年    度</v>
      </c>
      <c r="G31" s="439"/>
      <c r="H31" s="440"/>
      <c r="I31" s="438" t="str">
        <f>+I5</f>
        <v>19　年    度</v>
      </c>
      <c r="J31" s="439"/>
      <c r="K31" s="440"/>
      <c r="L31" s="438" t="str">
        <f>+L5</f>
        <v>20　　年    度</v>
      </c>
      <c r="M31" s="439"/>
      <c r="N31" s="440"/>
      <c r="O31" s="87"/>
    </row>
    <row r="32" spans="2:15" ht="16.5" customHeight="1" x14ac:dyDescent="0.15">
      <c r="B32"/>
      <c r="D32" s="137" t="s">
        <v>78</v>
      </c>
      <c r="E32" s="86"/>
      <c r="F32" s="88" t="s">
        <v>142</v>
      </c>
      <c r="G32" s="89" t="s">
        <v>146</v>
      </c>
      <c r="H32" s="90" t="s">
        <v>147</v>
      </c>
      <c r="I32" s="88" t="s">
        <v>142</v>
      </c>
      <c r="J32" s="89" t="s">
        <v>146</v>
      </c>
      <c r="K32" s="91" t="s">
        <v>147</v>
      </c>
      <c r="L32" s="88" t="s">
        <v>142</v>
      </c>
      <c r="M32" s="89" t="s">
        <v>146</v>
      </c>
      <c r="N32" s="91" t="s">
        <v>147</v>
      </c>
      <c r="O32" s="87"/>
    </row>
    <row r="33" spans="2:15" ht="16.5" customHeight="1" thickBot="1" x14ac:dyDescent="0.2">
      <c r="B33"/>
      <c r="D33" s="136" t="s">
        <v>143</v>
      </c>
      <c r="E33" s="86"/>
      <c r="F33" s="92" t="s">
        <v>148</v>
      </c>
      <c r="G33" s="93" t="s">
        <v>149</v>
      </c>
      <c r="H33" s="94" t="s">
        <v>150</v>
      </c>
      <c r="I33" s="92" t="s">
        <v>148</v>
      </c>
      <c r="J33" s="93" t="s">
        <v>149</v>
      </c>
      <c r="K33" s="83" t="s">
        <v>150</v>
      </c>
      <c r="L33" s="94" t="s">
        <v>148</v>
      </c>
      <c r="M33" s="93" t="s">
        <v>149</v>
      </c>
      <c r="N33" s="83" t="s">
        <v>150</v>
      </c>
      <c r="O33" s="87"/>
    </row>
    <row r="34" spans="2:15" ht="16.5" customHeight="1" x14ac:dyDescent="0.15">
      <c r="B34" s="127" t="s">
        <v>124</v>
      </c>
      <c r="D34" s="181">
        <v>27481018</v>
      </c>
      <c r="E34" s="139"/>
      <c r="F34" s="175">
        <v>27539890</v>
      </c>
      <c r="G34" s="198">
        <v>100.2</v>
      </c>
      <c r="H34" s="199">
        <v>37.799999999999997</v>
      </c>
      <c r="I34" s="205">
        <v>29842772</v>
      </c>
      <c r="J34" s="198">
        <v>108.4</v>
      </c>
      <c r="K34" s="203">
        <v>43.7</v>
      </c>
      <c r="L34" s="205">
        <v>29886868</v>
      </c>
      <c r="M34" s="75">
        <f>ROUND(L34/I34*100,1)</f>
        <v>100.1</v>
      </c>
      <c r="N34" s="76">
        <f t="shared" ref="N34:N41" si="2">ROUND(L34/$L$54*100,1)</f>
        <v>41.7</v>
      </c>
      <c r="O34" s="66"/>
    </row>
    <row r="35" spans="2:15" ht="16.5" customHeight="1" x14ac:dyDescent="0.15">
      <c r="B35" s="127" t="s">
        <v>125</v>
      </c>
      <c r="D35" s="182">
        <v>1363908</v>
      </c>
      <c r="E35" s="139"/>
      <c r="F35" s="176">
        <v>2143344</v>
      </c>
      <c r="G35" s="200">
        <v>157.1</v>
      </c>
      <c r="H35" s="201">
        <v>3</v>
      </c>
      <c r="I35" s="206">
        <v>452726</v>
      </c>
      <c r="J35" s="200">
        <v>21.1</v>
      </c>
      <c r="K35" s="204">
        <v>0.7</v>
      </c>
      <c r="L35" s="206">
        <v>437002</v>
      </c>
      <c r="M35" s="77">
        <f>ROUND(L35/I35*100,1)</f>
        <v>96.5</v>
      </c>
      <c r="N35" s="78">
        <f t="shared" si="2"/>
        <v>0.6</v>
      </c>
      <c r="O35" s="66"/>
    </row>
    <row r="36" spans="2:15" ht="16.5" customHeight="1" x14ac:dyDescent="0.15">
      <c r="B36" s="127" t="s">
        <v>126</v>
      </c>
      <c r="D36" s="183">
        <v>235873</v>
      </c>
      <c r="E36" s="139"/>
      <c r="F36" s="177">
        <v>175322</v>
      </c>
      <c r="G36" s="200">
        <v>74.3</v>
      </c>
      <c r="H36" s="201">
        <v>0.2</v>
      </c>
      <c r="I36" s="207">
        <v>226725</v>
      </c>
      <c r="J36" s="200">
        <v>129.30000000000001</v>
      </c>
      <c r="K36" s="204">
        <v>0.3</v>
      </c>
      <c r="L36" s="207">
        <v>200148</v>
      </c>
      <c r="M36" s="77">
        <f>ROUND(L36/I36*100,1)</f>
        <v>88.3</v>
      </c>
      <c r="N36" s="78">
        <f t="shared" si="2"/>
        <v>0.3</v>
      </c>
      <c r="O36" s="66"/>
    </row>
    <row r="37" spans="2:15" ht="16.5" customHeight="1" x14ac:dyDescent="0.15">
      <c r="B37" s="127" t="s">
        <v>177</v>
      </c>
      <c r="D37" s="184">
        <v>128370</v>
      </c>
      <c r="E37" s="139"/>
      <c r="F37" s="177">
        <v>181630</v>
      </c>
      <c r="G37" s="200">
        <v>141.5</v>
      </c>
      <c r="H37" s="201">
        <v>0.2</v>
      </c>
      <c r="I37" s="178">
        <v>200664</v>
      </c>
      <c r="J37" s="200">
        <v>110.5</v>
      </c>
      <c r="K37" s="204">
        <v>0.3</v>
      </c>
      <c r="L37" s="178">
        <v>78756</v>
      </c>
      <c r="M37" s="77">
        <f>ROUND(L37/I37*100,1)</f>
        <v>39.200000000000003</v>
      </c>
      <c r="N37" s="78">
        <f t="shared" si="2"/>
        <v>0.1</v>
      </c>
      <c r="O37" s="66"/>
    </row>
    <row r="38" spans="2:15" ht="16.5" customHeight="1" x14ac:dyDescent="0.15">
      <c r="B38" s="127" t="s">
        <v>178</v>
      </c>
      <c r="D38" s="184">
        <v>158249</v>
      </c>
      <c r="E38" s="139"/>
      <c r="F38" s="177">
        <v>142210</v>
      </c>
      <c r="G38" s="200">
        <v>89.9</v>
      </c>
      <c r="H38" s="201">
        <v>0.2</v>
      </c>
      <c r="I38" s="178">
        <v>122392</v>
      </c>
      <c r="J38" s="200">
        <v>86.1</v>
      </c>
      <c r="K38" s="204">
        <v>0.2</v>
      </c>
      <c r="L38" s="178">
        <v>27897</v>
      </c>
      <c r="M38" s="77">
        <f>ROUND(L38/I38*100,1)</f>
        <v>22.8</v>
      </c>
      <c r="N38" s="78">
        <f t="shared" si="2"/>
        <v>0</v>
      </c>
      <c r="O38" s="66"/>
    </row>
    <row r="39" spans="2:15" ht="16.5" customHeight="1" x14ac:dyDescent="0.15">
      <c r="B39" s="127" t="s">
        <v>127</v>
      </c>
      <c r="D39" s="183">
        <v>2089076</v>
      </c>
      <c r="E39" s="139"/>
      <c r="F39" s="177">
        <v>2133057</v>
      </c>
      <c r="G39" s="200">
        <v>102.1</v>
      </c>
      <c r="H39" s="201">
        <v>2.9</v>
      </c>
      <c r="I39" s="178">
        <v>2061528</v>
      </c>
      <c r="J39" s="200">
        <v>96.6</v>
      </c>
      <c r="K39" s="204">
        <v>3</v>
      </c>
      <c r="L39" s="178">
        <v>1906699</v>
      </c>
      <c r="M39" s="77">
        <f t="shared" ref="M39:M54" si="3">ROUND(L39/I39*100,1)</f>
        <v>92.5</v>
      </c>
      <c r="N39" s="78">
        <f t="shared" si="2"/>
        <v>2.7</v>
      </c>
      <c r="O39" s="66"/>
    </row>
    <row r="40" spans="2:15" ht="16.5" customHeight="1" x14ac:dyDescent="0.15">
      <c r="B40" s="127" t="s">
        <v>128</v>
      </c>
      <c r="D40" s="182">
        <v>486825</v>
      </c>
      <c r="E40" s="139"/>
      <c r="F40" s="176">
        <v>458700</v>
      </c>
      <c r="G40" s="200">
        <v>94.2</v>
      </c>
      <c r="H40" s="201">
        <v>0.6</v>
      </c>
      <c r="I40" s="179">
        <v>389851</v>
      </c>
      <c r="J40" s="200">
        <v>85</v>
      </c>
      <c r="K40" s="204">
        <v>0.6</v>
      </c>
      <c r="L40" s="179">
        <v>362984</v>
      </c>
      <c r="M40" s="77">
        <f t="shared" si="3"/>
        <v>93.1</v>
      </c>
      <c r="N40" s="78">
        <f t="shared" si="2"/>
        <v>0.5</v>
      </c>
      <c r="O40" s="66"/>
    </row>
    <row r="41" spans="2:15" ht="16.5" customHeight="1" x14ac:dyDescent="0.15">
      <c r="B41" s="127" t="s">
        <v>129</v>
      </c>
      <c r="D41" s="183">
        <v>963260</v>
      </c>
      <c r="E41" s="139"/>
      <c r="F41" s="177">
        <v>762778</v>
      </c>
      <c r="G41" s="200">
        <v>79.2</v>
      </c>
      <c r="H41" s="201">
        <v>1.1000000000000001</v>
      </c>
      <c r="I41" s="178">
        <v>193223</v>
      </c>
      <c r="J41" s="200">
        <v>25.3</v>
      </c>
      <c r="K41" s="204">
        <v>0.3</v>
      </c>
      <c r="L41" s="178">
        <v>462928</v>
      </c>
      <c r="M41" s="77">
        <f t="shared" si="3"/>
        <v>239.6</v>
      </c>
      <c r="N41" s="78">
        <f t="shared" si="2"/>
        <v>0.6</v>
      </c>
      <c r="O41" s="66"/>
    </row>
    <row r="42" spans="2:15" ht="16.5" customHeight="1" x14ac:dyDescent="0.15">
      <c r="B42" s="127" t="s">
        <v>130</v>
      </c>
      <c r="D42" s="183">
        <v>10849260</v>
      </c>
      <c r="E42" s="139"/>
      <c r="F42" s="177">
        <v>9714242</v>
      </c>
      <c r="G42" s="200">
        <v>89.5</v>
      </c>
      <c r="H42" s="201">
        <v>13.3</v>
      </c>
      <c r="I42" s="178">
        <v>9476502</v>
      </c>
      <c r="J42" s="200">
        <v>97.6</v>
      </c>
      <c r="K42" s="204">
        <v>13.9</v>
      </c>
      <c r="L42" s="178">
        <v>9383644</v>
      </c>
      <c r="M42" s="77">
        <f t="shared" si="3"/>
        <v>99</v>
      </c>
      <c r="N42" s="78">
        <f t="shared" ref="N42:N53" si="4">ROUND(L42/$L$54*100,1)</f>
        <v>13.1</v>
      </c>
      <c r="O42" s="66"/>
    </row>
    <row r="43" spans="2:15" ht="16.5" customHeight="1" x14ac:dyDescent="0.15">
      <c r="B43" s="127" t="s">
        <v>131</v>
      </c>
      <c r="D43" s="182">
        <v>44631</v>
      </c>
      <c r="E43" s="139"/>
      <c r="F43" s="176">
        <v>46435</v>
      </c>
      <c r="G43" s="200">
        <v>104</v>
      </c>
      <c r="H43" s="201">
        <v>0.1</v>
      </c>
      <c r="I43" s="179">
        <v>44626</v>
      </c>
      <c r="J43" s="200">
        <v>96.1</v>
      </c>
      <c r="K43" s="204">
        <v>0.1</v>
      </c>
      <c r="L43" s="179">
        <v>39831</v>
      </c>
      <c r="M43" s="77">
        <f t="shared" si="3"/>
        <v>89.3</v>
      </c>
      <c r="N43" s="145">
        <f t="shared" si="4"/>
        <v>0.1</v>
      </c>
      <c r="O43" s="66"/>
    </row>
    <row r="44" spans="2:15" ht="16.5" customHeight="1" x14ac:dyDescent="0.15">
      <c r="B44" s="127" t="s">
        <v>132</v>
      </c>
      <c r="D44" s="182">
        <v>918282</v>
      </c>
      <c r="E44" s="139"/>
      <c r="F44" s="176">
        <v>956239</v>
      </c>
      <c r="G44" s="200">
        <v>104.1</v>
      </c>
      <c r="H44" s="201">
        <v>1.3</v>
      </c>
      <c r="I44" s="179">
        <v>968647</v>
      </c>
      <c r="J44" s="200">
        <v>101.3</v>
      </c>
      <c r="K44" s="204">
        <v>1.4</v>
      </c>
      <c r="L44" s="179">
        <v>988377</v>
      </c>
      <c r="M44" s="77">
        <f t="shared" si="3"/>
        <v>102</v>
      </c>
      <c r="N44" s="145">
        <f t="shared" si="4"/>
        <v>1.4</v>
      </c>
      <c r="O44" s="66"/>
    </row>
    <row r="45" spans="2:15" ht="16.5" customHeight="1" x14ac:dyDescent="0.15">
      <c r="B45" s="127" t="s">
        <v>133</v>
      </c>
      <c r="D45" s="183">
        <v>1048788</v>
      </c>
      <c r="E45" s="139"/>
      <c r="F45" s="177">
        <v>699492</v>
      </c>
      <c r="G45" s="200">
        <v>66.7</v>
      </c>
      <c r="H45" s="201">
        <v>1</v>
      </c>
      <c r="I45" s="178">
        <v>875607</v>
      </c>
      <c r="J45" s="200">
        <v>125.2</v>
      </c>
      <c r="K45" s="204">
        <v>1.3</v>
      </c>
      <c r="L45" s="178">
        <v>781616</v>
      </c>
      <c r="M45" s="77">
        <f t="shared" si="3"/>
        <v>89.3</v>
      </c>
      <c r="N45" s="145">
        <f t="shared" si="4"/>
        <v>1.1000000000000001</v>
      </c>
      <c r="O45" s="66"/>
    </row>
    <row r="46" spans="2:15" ht="16.5" customHeight="1" x14ac:dyDescent="0.15">
      <c r="B46" s="127" t="s">
        <v>134</v>
      </c>
      <c r="D46" s="183">
        <v>10325828</v>
      </c>
      <c r="E46" s="139"/>
      <c r="F46" s="177">
        <v>12482098</v>
      </c>
      <c r="G46" s="200">
        <v>120.9</v>
      </c>
      <c r="H46" s="201">
        <v>17.100000000000001</v>
      </c>
      <c r="I46" s="178">
        <v>10289631</v>
      </c>
      <c r="J46" s="200">
        <v>82.4</v>
      </c>
      <c r="K46" s="204">
        <v>15.1</v>
      </c>
      <c r="L46" s="178">
        <v>13060690</v>
      </c>
      <c r="M46" s="77">
        <f t="shared" si="3"/>
        <v>126.9</v>
      </c>
      <c r="N46" s="145">
        <f t="shared" si="4"/>
        <v>18.2</v>
      </c>
      <c r="O46" s="66"/>
    </row>
    <row r="47" spans="2:15" ht="16.5" customHeight="1" x14ac:dyDescent="0.15">
      <c r="B47" s="127" t="s">
        <v>135</v>
      </c>
      <c r="D47" s="183">
        <v>3490386</v>
      </c>
      <c r="E47" s="139"/>
      <c r="F47" s="177">
        <v>3718181</v>
      </c>
      <c r="G47" s="200">
        <v>106.5</v>
      </c>
      <c r="H47" s="201">
        <v>5.0999999999999996</v>
      </c>
      <c r="I47" s="178">
        <v>4265634</v>
      </c>
      <c r="J47" s="200">
        <v>114.7</v>
      </c>
      <c r="K47" s="204">
        <v>6.2</v>
      </c>
      <c r="L47" s="178">
        <v>4380095</v>
      </c>
      <c r="M47" s="77">
        <f t="shared" si="3"/>
        <v>102.7</v>
      </c>
      <c r="N47" s="78">
        <f>ROUND(L47/$L$54*100,1)</f>
        <v>6.1</v>
      </c>
      <c r="O47" s="66"/>
    </row>
    <row r="48" spans="2:15" ht="16.5" customHeight="1" x14ac:dyDescent="0.15">
      <c r="B48" s="127" t="s">
        <v>136</v>
      </c>
      <c r="D48" s="182">
        <v>42504</v>
      </c>
      <c r="E48" s="139"/>
      <c r="F48" s="176">
        <v>181970</v>
      </c>
      <c r="G48" s="200">
        <v>428.1</v>
      </c>
      <c r="H48" s="201">
        <v>0.2</v>
      </c>
      <c r="I48" s="179">
        <v>50651</v>
      </c>
      <c r="J48" s="200">
        <v>27.8</v>
      </c>
      <c r="K48" s="204">
        <v>0.1</v>
      </c>
      <c r="L48" s="179">
        <v>481343</v>
      </c>
      <c r="M48" s="77">
        <f t="shared" si="3"/>
        <v>950.3</v>
      </c>
      <c r="N48" s="78">
        <f t="shared" si="4"/>
        <v>0.7</v>
      </c>
      <c r="O48" s="66"/>
    </row>
    <row r="49" spans="2:15" ht="16.5" customHeight="1" x14ac:dyDescent="0.15">
      <c r="B49" s="127" t="s">
        <v>137</v>
      </c>
      <c r="D49" s="182">
        <v>14264</v>
      </c>
      <c r="E49" s="139"/>
      <c r="F49" s="176">
        <v>1212</v>
      </c>
      <c r="G49" s="200">
        <v>8.5</v>
      </c>
      <c r="H49" s="201">
        <v>0</v>
      </c>
      <c r="I49" s="179">
        <v>11876</v>
      </c>
      <c r="J49" s="200">
        <v>979.9</v>
      </c>
      <c r="K49" s="204">
        <v>0</v>
      </c>
      <c r="L49" s="179">
        <v>1433</v>
      </c>
      <c r="M49" s="77">
        <f t="shared" si="3"/>
        <v>12.1</v>
      </c>
      <c r="N49" s="78">
        <f t="shared" si="4"/>
        <v>0</v>
      </c>
      <c r="O49" s="66"/>
    </row>
    <row r="50" spans="2:15" ht="16.5" customHeight="1" x14ac:dyDescent="0.15">
      <c r="B50" s="127" t="s">
        <v>138</v>
      </c>
      <c r="D50" s="182">
        <v>286927</v>
      </c>
      <c r="E50" s="139"/>
      <c r="F50" s="176">
        <v>231148</v>
      </c>
      <c r="G50" s="200">
        <v>80.599999999999994</v>
      </c>
      <c r="H50" s="201">
        <v>0.3</v>
      </c>
      <c r="I50" s="179">
        <v>600083</v>
      </c>
      <c r="J50" s="200">
        <v>259.60000000000002</v>
      </c>
      <c r="K50" s="204">
        <v>0.9</v>
      </c>
      <c r="L50" s="179">
        <v>520115</v>
      </c>
      <c r="M50" s="77">
        <f t="shared" si="3"/>
        <v>86.7</v>
      </c>
      <c r="N50" s="78">
        <f t="shared" si="4"/>
        <v>0.7</v>
      </c>
      <c r="O50" s="66"/>
    </row>
    <row r="51" spans="2:15" ht="16.5" customHeight="1" x14ac:dyDescent="0.15">
      <c r="B51" s="127" t="s">
        <v>139</v>
      </c>
      <c r="D51" s="182">
        <v>59668</v>
      </c>
      <c r="E51" s="139"/>
      <c r="F51" s="176">
        <v>8294</v>
      </c>
      <c r="G51" s="200">
        <v>13.9</v>
      </c>
      <c r="H51" s="201">
        <v>0</v>
      </c>
      <c r="I51" s="179">
        <v>136048</v>
      </c>
      <c r="J51" s="200">
        <v>1640.3</v>
      </c>
      <c r="K51" s="204">
        <v>0.2</v>
      </c>
      <c r="L51" s="179">
        <v>299087</v>
      </c>
      <c r="M51" s="77">
        <f t="shared" si="3"/>
        <v>219.8</v>
      </c>
      <c r="N51" s="78">
        <f t="shared" si="4"/>
        <v>0.4</v>
      </c>
      <c r="O51" s="66"/>
    </row>
    <row r="52" spans="2:15" ht="16.5" customHeight="1" x14ac:dyDescent="0.15">
      <c r="B52" s="127" t="s">
        <v>140</v>
      </c>
      <c r="D52" s="183">
        <v>5379033</v>
      </c>
      <c r="E52" s="139"/>
      <c r="F52" s="177">
        <v>4377696</v>
      </c>
      <c r="G52" s="200">
        <v>81.400000000000006</v>
      </c>
      <c r="H52" s="201">
        <v>6</v>
      </c>
      <c r="I52" s="178">
        <v>3173733</v>
      </c>
      <c r="J52" s="200">
        <v>72.5</v>
      </c>
      <c r="K52" s="204">
        <v>4.5999999999999996</v>
      </c>
      <c r="L52" s="178">
        <v>3167315</v>
      </c>
      <c r="M52" s="77">
        <f t="shared" si="3"/>
        <v>99.8</v>
      </c>
      <c r="N52" s="78">
        <f>ROUND(L52/$L$54*100,1)</f>
        <v>4.4000000000000004</v>
      </c>
      <c r="O52" s="66"/>
    </row>
    <row r="53" spans="2:15" ht="16.5" customHeight="1" thickBot="1" x14ac:dyDescent="0.2">
      <c r="B53" s="127" t="s">
        <v>141</v>
      </c>
      <c r="D53" s="183">
        <v>5871200</v>
      </c>
      <c r="E53" s="139"/>
      <c r="F53" s="177">
        <v>6993600</v>
      </c>
      <c r="G53" s="202">
        <v>119.1</v>
      </c>
      <c r="H53" s="201">
        <v>9.6</v>
      </c>
      <c r="I53" s="180">
        <v>4865400</v>
      </c>
      <c r="J53" s="202">
        <v>69.599999999999994</v>
      </c>
      <c r="K53" s="204">
        <v>7.1</v>
      </c>
      <c r="L53" s="180">
        <v>5261900</v>
      </c>
      <c r="M53" s="81">
        <f t="shared" si="3"/>
        <v>108.1</v>
      </c>
      <c r="N53" s="145">
        <f t="shared" si="4"/>
        <v>7.3</v>
      </c>
      <c r="O53" s="66"/>
    </row>
    <row r="54" spans="2:15" ht="27" customHeight="1" thickBot="1" x14ac:dyDescent="0.2">
      <c r="B54" s="128" t="s">
        <v>0</v>
      </c>
      <c r="D54" s="151">
        <f>SUM(D34:D53)</f>
        <v>71237350</v>
      </c>
      <c r="E54" s="66"/>
      <c r="F54" s="96">
        <f>SUM(F34:F53)</f>
        <v>72947538</v>
      </c>
      <c r="G54" s="79">
        <f>ROUND(F54/D54*100,1)</f>
        <v>102.4</v>
      </c>
      <c r="H54" s="97">
        <f>SUM(H34:H53)</f>
        <v>100</v>
      </c>
      <c r="I54" s="96">
        <f>SUM(I34:I53)</f>
        <v>68248319</v>
      </c>
      <c r="J54" s="79">
        <f>ROUND(I54/F54*100,1)</f>
        <v>93.6</v>
      </c>
      <c r="K54" s="80">
        <f>SUM(K34:K53)</f>
        <v>99.999999999999986</v>
      </c>
      <c r="L54" s="96">
        <f>SUM(L34:L53)</f>
        <v>71728728</v>
      </c>
      <c r="M54" s="79">
        <f t="shared" si="3"/>
        <v>105.1</v>
      </c>
      <c r="N54" s="80">
        <f>SUM(N34:N53)</f>
        <v>100.00000000000001</v>
      </c>
      <c r="O54" s="66"/>
    </row>
    <row r="55" spans="2:15" x14ac:dyDescent="0.15">
      <c r="F55" s="66"/>
      <c r="G55" s="66"/>
      <c r="H55" s="66"/>
      <c r="I55" s="66"/>
      <c r="J55" s="66"/>
      <c r="K55" s="66"/>
      <c r="L55" s="66"/>
      <c r="M55" s="66"/>
      <c r="N55" s="66"/>
    </row>
  </sheetData>
  <customSheetViews>
    <customSheetView guid="{864D1787-017E-46EC-87DD-133AB530B48B}" hiddenRows="1" hiddenColumns="1" state="hidden" topLeftCell="A4">
      <pane xSplit="5" ySplit="4" topLeftCell="G20" activePane="bottomRight" state="frozen"/>
      <selection pane="bottomRight" activeCell="N47" sqref="N47:N52"/>
      <pageMargins left="1.01" right="0.79" top="0.76" bottom="0.73" header="0.49" footer="0"/>
      <pageSetup paperSize="9" scale="88" pageOrder="overThenDown" orientation="portrait" blackAndWhite="1" horizontalDpi="300" verticalDpi="300" r:id="rId1"/>
      <headerFooter alignWithMargins="0"/>
    </customSheetView>
  </customSheetViews>
  <mergeCells count="6">
    <mergeCell ref="F31:H31"/>
    <mergeCell ref="I31:K31"/>
    <mergeCell ref="L31:N31"/>
    <mergeCell ref="F5:H5"/>
    <mergeCell ref="I5:K5"/>
    <mergeCell ref="L5:N5"/>
  </mergeCells>
  <phoneticPr fontId="2"/>
  <dataValidations count="1">
    <dataValidation imeMode="off" allowBlank="1" showInputMessage="1" showErrorMessage="1" sqref="D34:D53 F8:F27 I8:I27 L8:L27 F34:F53 I37:I53 L37:L53 D8:D27 G8:H27 J8:K27 G34:H53 J34:K53 I34:I36 L34:L36"/>
  </dataValidations>
  <printOptions gridLinesSet="0"/>
  <pageMargins left="1.01" right="0.79" top="0.76" bottom="0.73" header="0.49" footer="0"/>
  <pageSetup paperSize="9" scale="88" pageOrder="overThenDown" orientation="portrait" blackAndWhite="1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Q42"/>
  <sheetViews>
    <sheetView topLeftCell="A4" zoomScale="85" zoomScaleNormal="100" zoomScaleSheetLayoutView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N30" sqref="N30:N40"/>
    </sheetView>
  </sheetViews>
  <sheetFormatPr defaultColWidth="8" defaultRowHeight="12.75" x14ac:dyDescent="0.15"/>
  <cols>
    <col min="1" max="1" width="1.375" style="99" customWidth="1"/>
    <col min="2" max="2" width="9.75" style="99" customWidth="1"/>
    <col min="3" max="3" width="1.375" style="99" customWidth="1"/>
    <col min="4" max="4" width="11.125" style="99" customWidth="1"/>
    <col min="5" max="5" width="1.375" style="99" customWidth="1"/>
    <col min="6" max="6" width="11.125" style="99" customWidth="1"/>
    <col min="7" max="8" width="7.125" style="99" customWidth="1"/>
    <col min="9" max="9" width="11.125" style="99" customWidth="1"/>
    <col min="10" max="11" width="7.125" style="99" customWidth="1"/>
    <col min="12" max="12" width="11.125" style="99" customWidth="1"/>
    <col min="13" max="14" width="7.125" style="99" customWidth="1"/>
    <col min="15" max="15" width="1.875" style="99" customWidth="1"/>
    <col min="16" max="16384" width="8" style="99"/>
  </cols>
  <sheetData>
    <row r="1" spans="2:17" hidden="1" x14ac:dyDescent="0.15"/>
    <row r="2" spans="2:17" hidden="1" x14ac:dyDescent="0.15">
      <c r="E2" s="98"/>
    </row>
    <row r="3" spans="2:17" ht="17.25" hidden="1" customHeight="1" x14ac:dyDescent="0.15"/>
    <row r="4" spans="2:17" ht="12.75" customHeight="1" thickBot="1" x14ac:dyDescent="0.2"/>
    <row r="5" spans="2:17" ht="21" customHeight="1" x14ac:dyDescent="0.15">
      <c r="B5"/>
      <c r="D5" s="234" t="s">
        <v>185</v>
      </c>
      <c r="F5" s="441" t="s">
        <v>186</v>
      </c>
      <c r="G5" s="442"/>
      <c r="H5" s="442"/>
      <c r="I5" s="441" t="s">
        <v>187</v>
      </c>
      <c r="J5" s="442"/>
      <c r="K5" s="443"/>
      <c r="L5" s="444" t="s">
        <v>188</v>
      </c>
      <c r="M5" s="444"/>
      <c r="N5" s="445"/>
      <c r="O5" s="100"/>
    </row>
    <row r="6" spans="2:17" ht="17.25" customHeight="1" x14ac:dyDescent="0.15">
      <c r="B6"/>
      <c r="D6" s="235" t="s">
        <v>179</v>
      </c>
      <c r="F6" s="105" t="s">
        <v>151</v>
      </c>
      <c r="G6" s="106" t="s">
        <v>118</v>
      </c>
      <c r="H6" s="112" t="s">
        <v>116</v>
      </c>
      <c r="I6" s="105" t="s">
        <v>151</v>
      </c>
      <c r="J6" s="106" t="s">
        <v>118</v>
      </c>
      <c r="K6" s="107" t="s">
        <v>116</v>
      </c>
      <c r="L6" s="112" t="s">
        <v>151</v>
      </c>
      <c r="M6" s="106" t="s">
        <v>118</v>
      </c>
      <c r="N6" s="107" t="s">
        <v>116</v>
      </c>
      <c r="O6" s="100"/>
    </row>
    <row r="7" spans="2:17" ht="17.25" customHeight="1" thickBot="1" x14ac:dyDescent="0.2">
      <c r="B7"/>
      <c r="D7" s="134" t="s">
        <v>180</v>
      </c>
      <c r="F7" s="103" t="s">
        <v>119</v>
      </c>
      <c r="G7" s="108" t="s">
        <v>120</v>
      </c>
      <c r="H7" s="113" t="s">
        <v>152</v>
      </c>
      <c r="I7" s="103" t="s">
        <v>119</v>
      </c>
      <c r="J7" s="108" t="s">
        <v>120</v>
      </c>
      <c r="K7" s="114" t="s">
        <v>152</v>
      </c>
      <c r="L7" s="98" t="s">
        <v>119</v>
      </c>
      <c r="M7" s="108" t="s">
        <v>120</v>
      </c>
      <c r="N7" s="114" t="s">
        <v>121</v>
      </c>
      <c r="O7" s="100"/>
    </row>
    <row r="8" spans="2:17" ht="17.25" customHeight="1" x14ac:dyDescent="0.15">
      <c r="B8" s="129" t="s">
        <v>153</v>
      </c>
      <c r="D8" s="208">
        <v>564835</v>
      </c>
      <c r="E8" s="152"/>
      <c r="F8" s="212">
        <v>558613</v>
      </c>
      <c r="G8" s="213">
        <v>98.9</v>
      </c>
      <c r="H8" s="230">
        <v>0.7</v>
      </c>
      <c r="I8" s="212">
        <v>574956</v>
      </c>
      <c r="J8" s="213">
        <v>102.9</v>
      </c>
      <c r="K8" s="215">
        <v>0.8</v>
      </c>
      <c r="L8" s="216">
        <v>565213</v>
      </c>
      <c r="M8" s="101">
        <f t="shared" ref="M8:M21" si="0">ROUND(L8/I8*100,1)</f>
        <v>98.3</v>
      </c>
      <c r="N8" s="109">
        <f>ROUND(L8/L$21*100,1)</f>
        <v>0.7</v>
      </c>
      <c r="O8" s="100"/>
      <c r="Q8" s="236">
        <f>L8/L$21*100</f>
        <v>0.7301475578514629</v>
      </c>
    </row>
    <row r="9" spans="2:17" ht="17.25" customHeight="1" x14ac:dyDescent="0.15">
      <c r="B9" s="129" t="s">
        <v>154</v>
      </c>
      <c r="D9" s="209">
        <v>8519723</v>
      </c>
      <c r="E9" s="152"/>
      <c r="F9" s="217">
        <v>7698323</v>
      </c>
      <c r="G9" s="218">
        <v>90.4</v>
      </c>
      <c r="H9" s="231">
        <v>10.199999999999999</v>
      </c>
      <c r="I9" s="217">
        <v>7526034</v>
      </c>
      <c r="J9" s="218">
        <v>97.8</v>
      </c>
      <c r="K9" s="220">
        <v>10.7</v>
      </c>
      <c r="L9" s="221">
        <v>12135517</v>
      </c>
      <c r="M9" s="102">
        <f t="shared" si="0"/>
        <v>161.19999999999999</v>
      </c>
      <c r="N9" s="110">
        <f>ROUND(L9/L$21*100,1)</f>
        <v>15.7</v>
      </c>
      <c r="O9" s="100"/>
      <c r="Q9" s="236">
        <f t="shared" ref="Q9:Q20" si="1">L9/L$21*100</f>
        <v>15.676776897939204</v>
      </c>
    </row>
    <row r="10" spans="2:17" ht="17.25" customHeight="1" x14ac:dyDescent="0.15">
      <c r="B10" s="129" t="s">
        <v>155</v>
      </c>
      <c r="D10" s="209">
        <v>27173178</v>
      </c>
      <c r="E10" s="152"/>
      <c r="F10" s="217">
        <v>28228149</v>
      </c>
      <c r="G10" s="218">
        <v>103.9</v>
      </c>
      <c r="H10" s="231">
        <v>37.299999999999997</v>
      </c>
      <c r="I10" s="217">
        <v>28806463</v>
      </c>
      <c r="J10" s="218">
        <v>102</v>
      </c>
      <c r="K10" s="220">
        <v>40.9</v>
      </c>
      <c r="L10" s="221">
        <v>30559783</v>
      </c>
      <c r="M10" s="102">
        <f t="shared" si="0"/>
        <v>106.1</v>
      </c>
      <c r="N10" s="110">
        <f>ROUND(L10/L$21*100,1)</f>
        <v>39.5</v>
      </c>
      <c r="O10" s="100"/>
      <c r="Q10" s="236">
        <f t="shared" si="1"/>
        <v>39.477419885814115</v>
      </c>
    </row>
    <row r="11" spans="2:17" ht="17.25" customHeight="1" x14ac:dyDescent="0.15">
      <c r="B11" s="129" t="s">
        <v>156</v>
      </c>
      <c r="D11" s="209">
        <v>6390298</v>
      </c>
      <c r="E11" s="152"/>
      <c r="F11" s="217">
        <v>5521861</v>
      </c>
      <c r="G11" s="218">
        <v>86.4</v>
      </c>
      <c r="H11" s="231">
        <v>7.3</v>
      </c>
      <c r="I11" s="217">
        <v>5148781</v>
      </c>
      <c r="J11" s="218">
        <v>93.2</v>
      </c>
      <c r="K11" s="220">
        <v>7.3</v>
      </c>
      <c r="L11" s="221">
        <v>4312754</v>
      </c>
      <c r="M11" s="102">
        <f t="shared" si="0"/>
        <v>83.8</v>
      </c>
      <c r="N11" s="110">
        <f>ROUND(L11/L$21*100,1)</f>
        <v>5.6</v>
      </c>
      <c r="O11" s="100"/>
      <c r="Q11" s="236">
        <f t="shared" si="1"/>
        <v>5.5712568548744059</v>
      </c>
    </row>
    <row r="12" spans="2:17" ht="17.25" customHeight="1" x14ac:dyDescent="0.15">
      <c r="B12" s="129" t="s">
        <v>157</v>
      </c>
      <c r="D12" s="210">
        <v>430583</v>
      </c>
      <c r="E12" s="152"/>
      <c r="F12" s="223">
        <v>283025</v>
      </c>
      <c r="G12" s="218">
        <v>65.7</v>
      </c>
      <c r="H12" s="231">
        <v>0.4</v>
      </c>
      <c r="I12" s="223">
        <v>260325</v>
      </c>
      <c r="J12" s="218">
        <v>92</v>
      </c>
      <c r="K12" s="220">
        <v>0.4</v>
      </c>
      <c r="L12" s="224">
        <v>271707</v>
      </c>
      <c r="M12" s="102">
        <f t="shared" si="0"/>
        <v>104.4</v>
      </c>
      <c r="N12" s="147">
        <f>ROUND(L12/L$21*100,1)-0.1</f>
        <v>0.30000000000000004</v>
      </c>
      <c r="O12" s="100"/>
      <c r="Q12" s="236">
        <f t="shared" si="1"/>
        <v>0.35099370060693474</v>
      </c>
    </row>
    <row r="13" spans="2:17" ht="17.25" customHeight="1" x14ac:dyDescent="0.15">
      <c r="B13" s="129" t="s">
        <v>158</v>
      </c>
      <c r="D13" s="209">
        <v>11395407</v>
      </c>
      <c r="E13" s="152"/>
      <c r="F13" s="217">
        <v>13668307</v>
      </c>
      <c r="G13" s="218">
        <v>119.9</v>
      </c>
      <c r="H13" s="231">
        <v>18.100000000000001</v>
      </c>
      <c r="I13" s="217">
        <v>8564293</v>
      </c>
      <c r="J13" s="218">
        <v>62.7</v>
      </c>
      <c r="K13" s="220">
        <v>12.1</v>
      </c>
      <c r="L13" s="221">
        <v>8235891</v>
      </c>
      <c r="M13" s="102">
        <f t="shared" si="0"/>
        <v>96.2</v>
      </c>
      <c r="N13" s="110">
        <f t="shared" ref="N13:N20" si="2">ROUND(L13/L$21*100,1)</f>
        <v>10.6</v>
      </c>
      <c r="O13" s="100"/>
      <c r="Q13" s="236">
        <f t="shared" si="1"/>
        <v>10.639202743710499</v>
      </c>
    </row>
    <row r="14" spans="2:17" ht="17.25" customHeight="1" x14ac:dyDescent="0.15">
      <c r="B14" s="129" t="s">
        <v>159</v>
      </c>
      <c r="D14" s="209">
        <v>3217312</v>
      </c>
      <c r="E14" s="152"/>
      <c r="F14" s="217">
        <v>3210130</v>
      </c>
      <c r="G14" s="218">
        <v>99.8</v>
      </c>
      <c r="H14" s="231">
        <v>4.2</v>
      </c>
      <c r="I14" s="217">
        <v>3323015</v>
      </c>
      <c r="J14" s="218">
        <v>103.5</v>
      </c>
      <c r="K14" s="220">
        <v>4.7</v>
      </c>
      <c r="L14" s="221">
        <v>3161584</v>
      </c>
      <c r="M14" s="102">
        <f t="shared" si="0"/>
        <v>95.1</v>
      </c>
      <c r="N14" s="110">
        <f t="shared" si="2"/>
        <v>4.0999999999999996</v>
      </c>
      <c r="O14" s="100"/>
      <c r="Q14" s="236">
        <f t="shared" si="1"/>
        <v>4.0841644416215823</v>
      </c>
    </row>
    <row r="15" spans="2:17" ht="17.25" customHeight="1" x14ac:dyDescent="0.15">
      <c r="B15" s="129" t="s">
        <v>160</v>
      </c>
      <c r="D15" s="209">
        <v>6333822</v>
      </c>
      <c r="E15" s="152"/>
      <c r="F15" s="217">
        <v>6756014</v>
      </c>
      <c r="G15" s="218">
        <v>106.7</v>
      </c>
      <c r="H15" s="231">
        <v>8.9</v>
      </c>
      <c r="I15" s="217">
        <v>6135493</v>
      </c>
      <c r="J15" s="218">
        <v>90.8</v>
      </c>
      <c r="K15" s="220">
        <v>8.6999999999999993</v>
      </c>
      <c r="L15" s="221">
        <v>6789097</v>
      </c>
      <c r="M15" s="102">
        <f t="shared" si="0"/>
        <v>110.7</v>
      </c>
      <c r="N15" s="110">
        <f t="shared" si="2"/>
        <v>8.8000000000000007</v>
      </c>
      <c r="O15" s="100"/>
      <c r="Q15" s="236">
        <f t="shared" si="1"/>
        <v>8.7702204205612624</v>
      </c>
    </row>
    <row r="16" spans="2:17" ht="17.25" customHeight="1" x14ac:dyDescent="0.15">
      <c r="B16" s="129" t="s">
        <v>161</v>
      </c>
      <c r="D16" s="210">
        <v>50</v>
      </c>
      <c r="E16" s="152"/>
      <c r="F16" s="223">
        <v>50</v>
      </c>
      <c r="G16" s="218">
        <v>100</v>
      </c>
      <c r="H16" s="231">
        <v>0</v>
      </c>
      <c r="I16" s="223">
        <v>50</v>
      </c>
      <c r="J16" s="218">
        <v>100</v>
      </c>
      <c r="K16" s="220">
        <v>0</v>
      </c>
      <c r="L16" s="224">
        <v>50</v>
      </c>
      <c r="M16" s="102">
        <f t="shared" si="0"/>
        <v>100</v>
      </c>
      <c r="N16" s="110">
        <f t="shared" si="2"/>
        <v>0</v>
      </c>
      <c r="O16" s="100"/>
      <c r="Q16" s="236">
        <f t="shared" si="1"/>
        <v>6.4590478089805338E-5</v>
      </c>
    </row>
    <row r="17" spans="2:17" ht="17.25" customHeight="1" x14ac:dyDescent="0.15">
      <c r="B17" s="129" t="s">
        <v>162</v>
      </c>
      <c r="D17" s="209">
        <v>6610892</v>
      </c>
      <c r="E17" s="152"/>
      <c r="F17" s="217">
        <v>6674370</v>
      </c>
      <c r="G17" s="218">
        <v>101</v>
      </c>
      <c r="H17" s="231">
        <v>8.8000000000000007</v>
      </c>
      <c r="I17" s="217">
        <v>7294188</v>
      </c>
      <c r="J17" s="218">
        <v>109.3</v>
      </c>
      <c r="K17" s="220">
        <v>10.3</v>
      </c>
      <c r="L17" s="221">
        <v>7476027</v>
      </c>
      <c r="M17" s="102">
        <f t="shared" si="0"/>
        <v>102.5</v>
      </c>
      <c r="N17" s="110">
        <f t="shared" si="2"/>
        <v>9.6999999999999993</v>
      </c>
      <c r="O17" s="100"/>
      <c r="Q17" s="236">
        <f t="shared" si="1"/>
        <v>9.657603162845863</v>
      </c>
    </row>
    <row r="18" spans="2:17" ht="17.25" customHeight="1" x14ac:dyDescent="0.15">
      <c r="B18" s="129" t="s">
        <v>163</v>
      </c>
      <c r="D18" s="209">
        <v>2512539</v>
      </c>
      <c r="E18" s="152"/>
      <c r="F18" s="217">
        <v>2899264</v>
      </c>
      <c r="G18" s="218">
        <v>115.4</v>
      </c>
      <c r="H18" s="231">
        <v>3.8</v>
      </c>
      <c r="I18" s="217">
        <v>2824349</v>
      </c>
      <c r="J18" s="218">
        <v>97.4</v>
      </c>
      <c r="K18" s="220">
        <v>4</v>
      </c>
      <c r="L18" s="221">
        <v>3868756</v>
      </c>
      <c r="M18" s="102">
        <f t="shared" si="0"/>
        <v>137</v>
      </c>
      <c r="N18" s="110">
        <f t="shared" si="2"/>
        <v>5</v>
      </c>
      <c r="O18" s="100"/>
      <c r="Q18" s="236">
        <f t="shared" si="1"/>
        <v>4.9976959930560589</v>
      </c>
    </row>
    <row r="19" spans="2:17" ht="17.25" customHeight="1" x14ac:dyDescent="0.15">
      <c r="B19" s="129" t="s">
        <v>164</v>
      </c>
      <c r="D19" s="210">
        <v>79261</v>
      </c>
      <c r="E19" s="152"/>
      <c r="F19" s="223">
        <v>59408</v>
      </c>
      <c r="G19" s="218">
        <v>75</v>
      </c>
      <c r="H19" s="231">
        <v>0.1</v>
      </c>
      <c r="I19" s="223">
        <v>62328</v>
      </c>
      <c r="J19" s="218">
        <v>104.9</v>
      </c>
      <c r="K19" s="220">
        <v>0.1</v>
      </c>
      <c r="L19" s="224">
        <v>34412</v>
      </c>
      <c r="M19" s="102">
        <f t="shared" si="0"/>
        <v>55.2</v>
      </c>
      <c r="N19" s="110">
        <f t="shared" si="2"/>
        <v>0</v>
      </c>
      <c r="O19" s="100"/>
      <c r="Q19" s="236">
        <f t="shared" si="1"/>
        <v>4.4453750640527624E-2</v>
      </c>
    </row>
    <row r="20" spans="2:17" ht="17.25" customHeight="1" thickBot="1" x14ac:dyDescent="0.2">
      <c r="B20" s="129" t="s">
        <v>165</v>
      </c>
      <c r="D20" s="211">
        <v>133887</v>
      </c>
      <c r="E20" s="152"/>
      <c r="F20" s="225">
        <v>120253</v>
      </c>
      <c r="G20" s="226">
        <v>89.8</v>
      </c>
      <c r="H20" s="232">
        <v>0.2</v>
      </c>
      <c r="I20" s="225">
        <v>0</v>
      </c>
      <c r="J20" s="226" t="s">
        <v>190</v>
      </c>
      <c r="K20" s="233">
        <v>0</v>
      </c>
      <c r="L20" s="229">
        <v>0</v>
      </c>
      <c r="M20" s="237">
        <v>0</v>
      </c>
      <c r="N20" s="115">
        <f t="shared" si="2"/>
        <v>0</v>
      </c>
      <c r="O20" s="100"/>
      <c r="Q20" s="236">
        <f t="shared" si="1"/>
        <v>0</v>
      </c>
    </row>
    <row r="21" spans="2:17" ht="27" customHeight="1" thickBot="1" x14ac:dyDescent="0.2">
      <c r="B21" s="130" t="s">
        <v>0</v>
      </c>
      <c r="D21" s="154">
        <f>SUM(D8:D20)</f>
        <v>73361787</v>
      </c>
      <c r="F21" s="153">
        <f>SUM(F8:F20)</f>
        <v>75677767</v>
      </c>
      <c r="G21" s="143">
        <f>ROUND(F21/D21*100,1)</f>
        <v>103.2</v>
      </c>
      <c r="H21" s="116">
        <f>SUM(H8:H20)</f>
        <v>100</v>
      </c>
      <c r="I21" s="153">
        <f>SUM(I8:I20)</f>
        <v>70520275</v>
      </c>
      <c r="J21" s="143">
        <f>ROUND(I21/F21*100,1)</f>
        <v>93.2</v>
      </c>
      <c r="K21" s="104">
        <f>SUM(K8:K20)</f>
        <v>99.999999999999986</v>
      </c>
      <c r="L21" s="155">
        <f>SUM(L8:L20)</f>
        <v>77410791</v>
      </c>
      <c r="M21" s="143">
        <f t="shared" si="0"/>
        <v>109.8</v>
      </c>
      <c r="N21" s="104">
        <f>SUM(N8:N20)</f>
        <v>99.999999999999986</v>
      </c>
      <c r="O21" s="100"/>
    </row>
    <row r="22" spans="2:17" ht="13.5" customHeight="1" x14ac:dyDescent="0.15">
      <c r="F22" s="100"/>
      <c r="G22" s="100"/>
      <c r="H22" s="100"/>
      <c r="I22" s="100"/>
      <c r="J22" s="100"/>
      <c r="K22" s="100"/>
      <c r="L22" s="100"/>
      <c r="M22" s="100"/>
      <c r="N22" s="100"/>
    </row>
    <row r="23" spans="2:17" ht="13.5" customHeight="1" x14ac:dyDescent="0.15"/>
    <row r="24" spans="2:17" ht="13.5" customHeight="1" x14ac:dyDescent="0.15"/>
    <row r="25" spans="2:17" ht="17.25" customHeight="1" x14ac:dyDescent="0.15"/>
    <row r="26" spans="2:17" ht="13.5" thickBot="1" x14ac:dyDescent="0.2"/>
    <row r="27" spans="2:17" ht="21" customHeight="1" x14ac:dyDescent="0.15">
      <c r="B27"/>
      <c r="D27" s="234" t="str">
        <f>+D5</f>
        <v>16年度</v>
      </c>
      <c r="F27" s="441" t="str">
        <f>+F5</f>
        <v>17   年    度</v>
      </c>
      <c r="G27" s="442"/>
      <c r="H27" s="442"/>
      <c r="I27" s="441" t="str">
        <f>+I5</f>
        <v>18   年    度</v>
      </c>
      <c r="J27" s="442"/>
      <c r="K27" s="442"/>
      <c r="L27" s="446" t="str">
        <f>+L5</f>
        <v>19    年    度</v>
      </c>
      <c r="M27" s="446"/>
      <c r="N27" s="446"/>
      <c r="O27" s="238"/>
    </row>
    <row r="28" spans="2:17" ht="17.25" customHeight="1" x14ac:dyDescent="0.15">
      <c r="B28"/>
      <c r="D28" s="235" t="s">
        <v>179</v>
      </c>
      <c r="F28" s="105" t="s">
        <v>117</v>
      </c>
      <c r="G28" s="106" t="s">
        <v>118</v>
      </c>
      <c r="H28" s="112" t="s">
        <v>116</v>
      </c>
      <c r="I28" s="105" t="s">
        <v>117</v>
      </c>
      <c r="J28" s="106" t="s">
        <v>118</v>
      </c>
      <c r="K28" s="107" t="s">
        <v>116</v>
      </c>
      <c r="L28" s="112" t="s">
        <v>117</v>
      </c>
      <c r="M28" s="106" t="s">
        <v>118</v>
      </c>
      <c r="N28" s="107" t="s">
        <v>116</v>
      </c>
      <c r="O28" s="100"/>
    </row>
    <row r="29" spans="2:17" ht="17.25" customHeight="1" thickBot="1" x14ac:dyDescent="0.2">
      <c r="B29"/>
      <c r="D29" s="134" t="s">
        <v>180</v>
      </c>
      <c r="F29" s="118" t="s">
        <v>119</v>
      </c>
      <c r="G29" s="119" t="s">
        <v>120</v>
      </c>
      <c r="H29" s="120" t="s">
        <v>152</v>
      </c>
      <c r="I29" s="118" t="s">
        <v>119</v>
      </c>
      <c r="J29" s="119" t="s">
        <v>120</v>
      </c>
      <c r="K29" s="122" t="s">
        <v>152</v>
      </c>
      <c r="L29" s="121" t="s">
        <v>119</v>
      </c>
      <c r="M29" s="119" t="s">
        <v>120</v>
      </c>
      <c r="N29" s="122" t="s">
        <v>121</v>
      </c>
      <c r="O29" s="100"/>
    </row>
    <row r="30" spans="2:17" ht="17.25" customHeight="1" x14ac:dyDescent="0.15">
      <c r="B30" s="129" t="s">
        <v>166</v>
      </c>
      <c r="D30" s="208">
        <v>557664</v>
      </c>
      <c r="E30" s="152"/>
      <c r="F30" s="212">
        <v>551334</v>
      </c>
      <c r="G30" s="213">
        <v>98.9</v>
      </c>
      <c r="H30" s="214">
        <v>0.8</v>
      </c>
      <c r="I30" s="212">
        <v>555899</v>
      </c>
      <c r="J30" s="213">
        <v>100.8</v>
      </c>
      <c r="K30" s="215">
        <v>0.8</v>
      </c>
      <c r="L30" s="216">
        <v>556723</v>
      </c>
      <c r="M30" s="101">
        <f t="shared" ref="M30:M37" si="3">ROUND(L30/I30*100,1)</f>
        <v>100.1</v>
      </c>
      <c r="N30" s="109">
        <f t="shared" ref="N30:N38" si="4">ROUND(L30/L$41*100,1)</f>
        <v>0.8</v>
      </c>
      <c r="O30" s="100"/>
      <c r="Q30" s="236">
        <f>L30/L$41*100</f>
        <v>0.78001807123665234</v>
      </c>
    </row>
    <row r="31" spans="2:17" ht="17.25" customHeight="1" x14ac:dyDescent="0.15">
      <c r="B31" s="129" t="s">
        <v>167</v>
      </c>
      <c r="D31" s="209">
        <v>8263436</v>
      </c>
      <c r="E31" s="152"/>
      <c r="F31" s="217">
        <v>7465184</v>
      </c>
      <c r="G31" s="218">
        <v>90.3</v>
      </c>
      <c r="H31" s="219">
        <v>10.199999999999999</v>
      </c>
      <c r="I31" s="217">
        <v>7313599</v>
      </c>
      <c r="J31" s="218">
        <v>98</v>
      </c>
      <c r="K31" s="220">
        <v>10.8</v>
      </c>
      <c r="L31" s="221">
        <v>9348905</v>
      </c>
      <c r="M31" s="102">
        <f t="shared" si="3"/>
        <v>127.8</v>
      </c>
      <c r="N31" s="110">
        <f t="shared" si="4"/>
        <v>13.1</v>
      </c>
      <c r="O31" s="100"/>
      <c r="Q31" s="236">
        <f t="shared" ref="Q31:Q40" si="5">L31/L$41*100</f>
        <v>13.098641238595668</v>
      </c>
    </row>
    <row r="32" spans="2:17" ht="17.25" customHeight="1" x14ac:dyDescent="0.15">
      <c r="B32" s="129" t="s">
        <v>168</v>
      </c>
      <c r="D32" s="209">
        <v>26263072</v>
      </c>
      <c r="E32" s="152"/>
      <c r="F32" s="217">
        <v>26855480</v>
      </c>
      <c r="G32" s="218">
        <v>102.3</v>
      </c>
      <c r="H32" s="219">
        <v>36.9</v>
      </c>
      <c r="I32" s="217">
        <v>27944268</v>
      </c>
      <c r="J32" s="218">
        <v>104.1</v>
      </c>
      <c r="K32" s="220">
        <v>41.1</v>
      </c>
      <c r="L32" s="221">
        <v>29213038</v>
      </c>
      <c r="M32" s="102">
        <f t="shared" si="3"/>
        <v>104.5</v>
      </c>
      <c r="N32" s="147">
        <f>ROUND(L32/L$41*100,1)+0.1</f>
        <v>41</v>
      </c>
      <c r="O32" s="100"/>
      <c r="Q32" s="236">
        <f t="shared" si="5"/>
        <v>40.930045203311224</v>
      </c>
    </row>
    <row r="33" spans="2:17" ht="17.25" customHeight="1" x14ac:dyDescent="0.15">
      <c r="B33" s="129" t="s">
        <v>169</v>
      </c>
      <c r="D33" s="209">
        <v>6177199</v>
      </c>
      <c r="E33" s="152"/>
      <c r="F33" s="217">
        <v>5312899</v>
      </c>
      <c r="G33" s="218">
        <v>86</v>
      </c>
      <c r="H33" s="222">
        <v>7.3</v>
      </c>
      <c r="I33" s="217">
        <v>4934003</v>
      </c>
      <c r="J33" s="218">
        <v>92.9</v>
      </c>
      <c r="K33" s="220">
        <v>7.3</v>
      </c>
      <c r="L33" s="221">
        <v>4087486</v>
      </c>
      <c r="M33" s="102">
        <f t="shared" si="3"/>
        <v>82.8</v>
      </c>
      <c r="N33" s="110">
        <f t="shared" si="4"/>
        <v>5.7</v>
      </c>
      <c r="O33" s="100"/>
      <c r="Q33" s="236">
        <f t="shared" si="5"/>
        <v>5.726928734625333</v>
      </c>
    </row>
    <row r="34" spans="2:17" ht="17.25" customHeight="1" x14ac:dyDescent="0.15">
      <c r="B34" s="129" t="s">
        <v>170</v>
      </c>
      <c r="D34" s="210">
        <v>412428</v>
      </c>
      <c r="E34" s="152"/>
      <c r="F34" s="223">
        <v>257504</v>
      </c>
      <c r="G34" s="218">
        <v>62.4</v>
      </c>
      <c r="H34" s="219">
        <v>0.3</v>
      </c>
      <c r="I34" s="223">
        <v>249477</v>
      </c>
      <c r="J34" s="218">
        <v>96.9</v>
      </c>
      <c r="K34" s="220">
        <v>0.4</v>
      </c>
      <c r="L34" s="224">
        <v>225135</v>
      </c>
      <c r="M34" s="102">
        <f t="shared" si="3"/>
        <v>90.2</v>
      </c>
      <c r="N34" s="110">
        <f t="shared" si="4"/>
        <v>0.3</v>
      </c>
      <c r="O34" s="100"/>
      <c r="Q34" s="236">
        <f t="shared" si="5"/>
        <v>0.31543401021309292</v>
      </c>
    </row>
    <row r="35" spans="2:17" ht="17.25" customHeight="1" x14ac:dyDescent="0.15">
      <c r="B35" s="129" t="s">
        <v>171</v>
      </c>
      <c r="D35" s="209">
        <v>11146920</v>
      </c>
      <c r="E35" s="152"/>
      <c r="F35" s="217">
        <v>13116995</v>
      </c>
      <c r="G35" s="218">
        <v>117.7</v>
      </c>
      <c r="H35" s="219">
        <v>18</v>
      </c>
      <c r="I35" s="217">
        <v>7727846</v>
      </c>
      <c r="J35" s="218">
        <v>58.9</v>
      </c>
      <c r="K35" s="220">
        <v>11.4</v>
      </c>
      <c r="L35" s="221">
        <v>7064248</v>
      </c>
      <c r="M35" s="102">
        <f t="shared" si="3"/>
        <v>91.4</v>
      </c>
      <c r="N35" s="110">
        <f t="shared" si="4"/>
        <v>9.9</v>
      </c>
      <c r="O35" s="100"/>
      <c r="Q35" s="236">
        <f t="shared" si="5"/>
        <v>9.8976350890790918</v>
      </c>
    </row>
    <row r="36" spans="2:17" ht="17.25" customHeight="1" x14ac:dyDescent="0.15">
      <c r="B36" s="129" t="s">
        <v>172</v>
      </c>
      <c r="D36" s="209">
        <v>3209428</v>
      </c>
      <c r="E36" s="152"/>
      <c r="F36" s="217">
        <v>3202705</v>
      </c>
      <c r="G36" s="218">
        <v>99.8</v>
      </c>
      <c r="H36" s="219">
        <v>4.4000000000000004</v>
      </c>
      <c r="I36" s="217">
        <v>3320536</v>
      </c>
      <c r="J36" s="218">
        <v>103.7</v>
      </c>
      <c r="K36" s="220">
        <v>4.9000000000000004</v>
      </c>
      <c r="L36" s="221">
        <v>3156741</v>
      </c>
      <c r="M36" s="102">
        <f t="shared" si="3"/>
        <v>95.1</v>
      </c>
      <c r="N36" s="110">
        <f t="shared" si="4"/>
        <v>4.4000000000000004</v>
      </c>
      <c r="O36" s="100"/>
      <c r="Q36" s="236">
        <f t="shared" si="5"/>
        <v>4.4228728222359441</v>
      </c>
    </row>
    <row r="37" spans="2:17" ht="17.25" customHeight="1" x14ac:dyDescent="0.15">
      <c r="B37" s="129" t="s">
        <v>173</v>
      </c>
      <c r="D37" s="209">
        <v>6177287</v>
      </c>
      <c r="E37" s="152"/>
      <c r="F37" s="217">
        <v>6476779</v>
      </c>
      <c r="G37" s="218">
        <v>104.8</v>
      </c>
      <c r="H37" s="219">
        <v>8.9</v>
      </c>
      <c r="I37" s="217">
        <v>5859546</v>
      </c>
      <c r="J37" s="218">
        <v>90.5</v>
      </c>
      <c r="K37" s="220">
        <v>8.6</v>
      </c>
      <c r="L37" s="221">
        <v>6510986</v>
      </c>
      <c r="M37" s="102">
        <f t="shared" si="3"/>
        <v>111.1</v>
      </c>
      <c r="N37" s="110">
        <f t="shared" si="4"/>
        <v>9.1</v>
      </c>
      <c r="O37" s="100"/>
      <c r="Q37" s="236">
        <f t="shared" si="5"/>
        <v>9.1224661843840575</v>
      </c>
    </row>
    <row r="38" spans="2:17" ht="17.25" customHeight="1" x14ac:dyDescent="0.15">
      <c r="B38" s="129" t="s">
        <v>174</v>
      </c>
      <c r="D38" s="209">
        <v>6496982</v>
      </c>
      <c r="E38" s="152"/>
      <c r="F38" s="217">
        <v>6555134</v>
      </c>
      <c r="G38" s="218">
        <v>100.9</v>
      </c>
      <c r="H38" s="219">
        <v>9</v>
      </c>
      <c r="I38" s="217">
        <v>7221930</v>
      </c>
      <c r="J38" s="218">
        <v>110.2</v>
      </c>
      <c r="K38" s="220">
        <v>10.6</v>
      </c>
      <c r="L38" s="221">
        <v>7342440</v>
      </c>
      <c r="M38" s="102">
        <f>ROUND(L38/I38*100,1)</f>
        <v>101.7</v>
      </c>
      <c r="N38" s="110">
        <f t="shared" si="4"/>
        <v>10.3</v>
      </c>
      <c r="O38" s="100"/>
      <c r="Q38" s="236">
        <f t="shared" si="5"/>
        <v>10.287406640233735</v>
      </c>
    </row>
    <row r="39" spans="2:17" ht="17.25" customHeight="1" x14ac:dyDescent="0.15">
      <c r="B39" s="129" t="s">
        <v>175</v>
      </c>
      <c r="D39" s="209">
        <v>2511006</v>
      </c>
      <c r="E39" s="152"/>
      <c r="F39" s="217">
        <v>2897223</v>
      </c>
      <c r="G39" s="218">
        <v>115.4</v>
      </c>
      <c r="H39" s="219">
        <v>4</v>
      </c>
      <c r="I39" s="217">
        <v>2822128</v>
      </c>
      <c r="J39" s="218">
        <v>97.4</v>
      </c>
      <c r="K39" s="220">
        <v>4.0999999999999996</v>
      </c>
      <c r="L39" s="221">
        <v>3867388</v>
      </c>
      <c r="M39" s="102">
        <f>ROUND(L39/I39*100,1)</f>
        <v>137</v>
      </c>
      <c r="N39" s="110">
        <f>ROUND(L39/L$41*100,1)</f>
        <v>5.4</v>
      </c>
      <c r="O39" s="100"/>
      <c r="Q39" s="236">
        <f t="shared" si="5"/>
        <v>5.418552006085207</v>
      </c>
    </row>
    <row r="40" spans="2:17" ht="17.25" customHeight="1" thickBot="1" x14ac:dyDescent="0.2">
      <c r="B40" s="129" t="s">
        <v>176</v>
      </c>
      <c r="D40" s="211">
        <v>133887</v>
      </c>
      <c r="E40" s="152"/>
      <c r="F40" s="225">
        <v>120253</v>
      </c>
      <c r="G40" s="226">
        <v>89.8</v>
      </c>
      <c r="H40" s="227">
        <v>0.2</v>
      </c>
      <c r="I40" s="225">
        <v>0</v>
      </c>
      <c r="J40" s="226" t="s">
        <v>190</v>
      </c>
      <c r="K40" s="228">
        <v>0</v>
      </c>
      <c r="L40" s="229"/>
      <c r="M40" s="237">
        <v>0</v>
      </c>
      <c r="N40" s="144">
        <f>ROUND(L40/L$41*100,1)</f>
        <v>0</v>
      </c>
      <c r="O40" s="100"/>
      <c r="Q40" s="236">
        <f t="shared" si="5"/>
        <v>0</v>
      </c>
    </row>
    <row r="41" spans="2:17" ht="27" customHeight="1" thickBot="1" x14ac:dyDescent="0.2">
      <c r="B41" s="130" t="s">
        <v>0</v>
      </c>
      <c r="D41" s="154">
        <f>SUM(D30:D40)</f>
        <v>71349309</v>
      </c>
      <c r="E41" s="152"/>
      <c r="F41" s="111">
        <v>72811490</v>
      </c>
      <c r="G41" s="143">
        <v>102</v>
      </c>
      <c r="H41" s="116">
        <v>100</v>
      </c>
      <c r="I41" s="111">
        <v>67949232</v>
      </c>
      <c r="J41" s="143">
        <v>93.3</v>
      </c>
      <c r="K41" s="104">
        <v>100</v>
      </c>
      <c r="L41" s="117">
        <f>SUM(L30:L40)</f>
        <v>71373090</v>
      </c>
      <c r="M41" s="143">
        <f>ROUND(L41/I41*100,1)</f>
        <v>105</v>
      </c>
      <c r="N41" s="104">
        <f>SUM(N30:N40)</f>
        <v>100</v>
      </c>
      <c r="O41" s="100"/>
    </row>
    <row r="42" spans="2:17" ht="13.5" x14ac:dyDescent="0.15">
      <c r="B42"/>
      <c r="F42" s="100"/>
      <c r="G42" s="100"/>
      <c r="H42" s="100"/>
      <c r="I42" s="100"/>
      <c r="J42" s="100"/>
      <c r="K42" s="100"/>
      <c r="L42" s="100"/>
      <c r="M42" s="100"/>
      <c r="N42" s="100"/>
    </row>
  </sheetData>
  <customSheetViews>
    <customSheetView guid="{864D1787-017E-46EC-87DD-133AB530B48B}" scale="85" hiddenRows="1" state="hidden" topLeftCell="A4">
      <pane xSplit="3" ySplit="4" topLeftCell="D8" activePane="bottomRight" state="frozen"/>
      <selection pane="bottomRight" activeCell="N30" sqref="N30:N40"/>
      <rowBreaks count="1" manualBreakCount="1">
        <brk id="58" max="65535" man="1"/>
      </rowBreaks>
      <pageMargins left="0.8" right="0.56041666666666667" top="0.97" bottom="1.0145833333333334" header="0.68" footer="0"/>
      <pageSetup paperSize="9" pageOrder="overThenDown" orientation="portrait" blackAndWhite="1" horizontalDpi="300" verticalDpi="300" r:id="rId1"/>
      <headerFooter alignWithMargins="0"/>
    </customSheetView>
  </customSheetViews>
  <mergeCells count="6">
    <mergeCell ref="F5:H5"/>
    <mergeCell ref="I5:K5"/>
    <mergeCell ref="L5:N5"/>
    <mergeCell ref="F27:H27"/>
    <mergeCell ref="I27:K27"/>
    <mergeCell ref="L27:N27"/>
  </mergeCells>
  <phoneticPr fontId="7"/>
  <dataValidations count="1">
    <dataValidation imeMode="off" allowBlank="1" showInputMessage="1" showErrorMessage="1" sqref="D8:D20 D30:D40 F30:L40 F8:L20"/>
  </dataValidations>
  <printOptions gridLinesSet="0"/>
  <pageMargins left="0.8" right="0.56041666666666667" top="0.97" bottom="1.0145833333333334" header="0.68" footer="0"/>
  <pageSetup paperSize="9" pageOrder="overThenDown" orientation="portrait" blackAndWhite="1" horizontalDpi="300" verticalDpi="300" r:id="rId2"/>
  <headerFooter alignWithMargins="0"/>
  <rowBreaks count="1" manualBreakCount="1">
    <brk id="5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P3一般会計予算決算額</vt:lpstr>
      <vt:lpstr>03一般会計予算決算額 (計算)</vt:lpstr>
      <vt:lpstr>P4図3一般会計決算額の構成 </vt:lpstr>
      <vt:lpstr>Sheet1</vt:lpstr>
      <vt:lpstr>04図3一般会計歳入歳出決算額の構成 (計算)</vt:lpstr>
      <vt:lpstr>06一般会計歳入予算・決算額年度別比較(計算）</vt:lpstr>
      <vt:lpstr>07一般会計歳出予算・決算年度別比較（計算）</vt:lpstr>
      <vt:lpstr>'03一般会計予算決算額 (計算)'!Print_Area</vt:lpstr>
      <vt:lpstr>'06一般会計歳入予算・決算額年度別比較(計算）'!Print_Area</vt:lpstr>
      <vt:lpstr>'07一般会計歳出予算・決算年度別比較（計算）'!Print_Area</vt:lpstr>
      <vt:lpstr>P3一般会計予算決算額!Print_Area</vt:lpstr>
      <vt:lpstr>'P4図3一般会計決算額の構成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寝屋川市</cp:lastModifiedBy>
  <cp:lastPrinted>2019-02-27T05:15:47Z</cp:lastPrinted>
  <dcterms:created xsi:type="dcterms:W3CDTF">2002-06-13T01:53:16Z</dcterms:created>
  <dcterms:modified xsi:type="dcterms:W3CDTF">2019-03-20T06:37:35Z</dcterms:modified>
</cp:coreProperties>
</file>